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65" yWindow="60" windowWidth="10350" windowHeight="10110" tabRatio="595" activeTab="0"/>
  </bookViews>
  <sheets>
    <sheet name="Tableau de calcul (exemple)" sheetId="1" r:id="rId1"/>
    <sheet name="Extrait de la directive" sheetId="2" r:id="rId2"/>
  </sheets>
  <definedNames>
    <definedName name="_ftn1" localSheetId="1">'Extrait de la directive'!$A$48</definedName>
    <definedName name="_ftnref1" localSheetId="1">'Extrait de la directive'!$A$45</definedName>
    <definedName name="_Toc373740136" localSheetId="1">'Extrait de la directive'!$A$64</definedName>
    <definedName name="_xlnm.Print_Area" localSheetId="1">'Extrait de la directive'!$A$1:$A$79</definedName>
    <definedName name="_xlnm.Print_Area" localSheetId="0">'Tableau de calcul (exemple)'!$A$1:$J$72</definedName>
  </definedNames>
  <calcPr fullCalcOnLoad="1"/>
</workbook>
</file>

<file path=xl/comments1.xml><?xml version="1.0" encoding="utf-8"?>
<comments xmlns="http://schemas.openxmlformats.org/spreadsheetml/2006/main">
  <authors>
    <author>Claudio Wegm?ller</author>
    <author>Daniel Baumberger</author>
  </authors>
  <commentList>
    <comment ref="H15" authorId="0">
      <text>
        <r>
          <rPr>
            <sz val="9"/>
            <rFont val="Tahoma"/>
            <family val="2"/>
          </rPr>
          <t>Le salaire de base est directement repris dans le tableau de calcul.</t>
        </r>
      </text>
    </comment>
    <comment ref="H16" authorId="0">
      <text>
        <r>
          <rPr>
            <sz val="9"/>
            <rFont val="Tahoma"/>
            <family val="2"/>
          </rPr>
          <t xml:space="preserve">La conversion du versement mensuel en un montant horaire s'effectue de la même manière que pour le salaire mensuel brut en salaire horaire (voir les remarques ci-dessous). </t>
        </r>
      </text>
    </comment>
    <comment ref="H17" authorId="0">
      <text>
        <r>
          <rPr>
            <sz val="9"/>
            <rFont val="Tahoma"/>
            <family val="2"/>
          </rPr>
          <t xml:space="preserve">L'indémnité de vacances se calcule sur la base de la somme du salaire de base et des prestations versées à des fins de constitution d'un patrimoine.
</t>
        </r>
      </text>
    </comment>
    <comment ref="C20" authorId="0">
      <text>
        <r>
          <rPr>
            <sz val="9"/>
            <rFont val="Tahoma"/>
            <family val="2"/>
          </rPr>
          <t>Si une partie de la mission a lieu la nuit, le samedi ou le dimanche, vous pouvez indiquer ici le nombre d'heures.</t>
        </r>
        <r>
          <rPr>
            <sz val="9"/>
            <rFont val="Tahoma"/>
            <family val="2"/>
          </rPr>
          <t xml:space="preserve">
</t>
        </r>
      </text>
    </comment>
    <comment ref="H18" authorId="0">
      <text>
        <r>
          <rPr>
            <sz val="9"/>
            <rFont val="Tahoma"/>
            <family val="2"/>
          </rPr>
          <t>L'indémnité pour jours fériés se calcule sur la base de la somme du salaire de base et des prestations versées à des fins de constitution d'un patrimoine.</t>
        </r>
      </text>
    </comment>
    <comment ref="H19" authorId="0">
      <text>
        <r>
          <rPr>
            <sz val="9"/>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H20" authorId="0">
      <text>
        <r>
          <rPr>
            <sz val="9"/>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H21" authorId="0">
      <text>
        <r>
          <rPr>
            <sz val="9"/>
            <rFont val="Tahoma"/>
            <family val="2"/>
          </rPr>
          <t xml:space="preserve">Le pécule de vacances se calcule sur la base de la somme du salaire de base, des prestations versées à des fins de constitution d'un patrimoine et des indemnités pour vacances et jours fériés. </t>
        </r>
      </text>
    </comment>
    <comment ref="D27" authorId="0">
      <text>
        <r>
          <rPr>
            <sz val="9"/>
            <rFont val="Tahoma"/>
            <family val="2"/>
          </rPr>
          <t xml:space="preserve">Choisissez si vous désirez saisir l’indemnité de détachement
- en euros pour toute la durée de la mission ou
- en euros par jour
</t>
        </r>
      </text>
    </comment>
    <comment ref="D29" authorId="0">
      <text>
        <r>
          <rPr>
            <sz val="9"/>
            <rFont val="Tahoma"/>
            <family val="2"/>
          </rPr>
          <t xml:space="preserve">Choisisez ici, si vous désirez saisir le 13ème salaire 
- sous forme de montant
- en fraction d’un salaire mensuel
Si vous saisissez le 13ème salaire sous forme de montant, vous devez introduire sous C31 le salaire mensuel. 
Si le 13ème salaire correspond à un salaire mensuel complet, vous pouvez insérer 100%. 
</t>
        </r>
      </text>
    </comment>
    <comment ref="D30" authorId="0">
      <text>
        <r>
          <rPr>
            <sz val="9"/>
            <rFont val="Tahoma"/>
            <family val="2"/>
          </rPr>
          <t xml:space="preserve">Choisisez ici, si vous désirez saisir le 14ème salaire 
- sous forme de montant
- en fraction d’un salaire mensuel
Si vous saisissez le 14ème salaire sous forme de montant, vous devez introduire sous C31 le salaire mensuel. 
Si le 14ème salaire correspond à un salaire mensuel complet, vous pouvez insérer 100%. </t>
        </r>
      </text>
    </comment>
    <comment ref="D31" authorId="0">
      <text>
        <r>
          <rPr>
            <sz val="9"/>
            <rFont val="Tahoma"/>
            <family val="2"/>
          </rPr>
          <t xml:space="preserve">Choisisez ici, si vous désirez saisir le pécule de vacances
- sous forme de montant
- en fraction d’un salaire mensuel
Si vous saisissez le pécule de vacances sous forme de montant, vous devez introduire sous C31 le salaire mensuel. 
Si le pécule de vacances correspond à un salaire mensuel complet, vous pouvez insérer 100%. </t>
        </r>
      </text>
    </comment>
    <comment ref="C42" authorId="0">
      <text>
        <r>
          <rPr>
            <sz val="9"/>
            <rFont val="Tahoma"/>
            <family val="2"/>
          </rPr>
          <t>Des indications dans cette cellule ne sont nécessaires que si du travail de nuit, du samedi ou du dimanche est fourni.
Si un autre supplément que celui prévu par le champ B40 est applicable, veuillez l'indiquer ici. L'indication de ce champ est pris ensuite en compte dans le calcul.</t>
        </r>
      </text>
    </comment>
    <comment ref="C45" authorId="0">
      <text>
        <r>
          <rPr>
            <sz val="9"/>
            <rFont val="Tahoma"/>
            <family val="2"/>
          </rPr>
          <t>Si les coûts de nuitée sont directement pris en charge par l'employeur, ce champ doit être laissé libre.</t>
        </r>
      </text>
    </comment>
    <comment ref="D16" authorId="0">
      <text>
        <r>
          <rPr>
            <sz val="9"/>
            <rFont val="Tahoma"/>
            <family val="2"/>
          </rPr>
          <t xml:space="preserve">Choisissez ici si vous voulez indiquer le salaire de base en
- euros par heure ou en
- euros par mois.
</t>
        </r>
      </text>
    </comment>
    <comment ref="A20" authorId="0">
      <text>
        <r>
          <rPr>
            <sz val="9"/>
            <rFont val="Tahoma"/>
            <family val="2"/>
          </rPr>
          <t>Si une partie de la mission a lieu la nuit, le samedi ou le dimanche, vous pouvez choisir ici s'il s'agit de 
- travail de nuit, 
- travail du samedi ou 
- travail du dimanche.</t>
        </r>
      </text>
    </comment>
    <comment ref="H23" authorId="0">
      <text>
        <r>
          <rPr>
            <sz val="9"/>
            <rFont val="Tahoma"/>
            <family val="2"/>
          </rPr>
          <t>L'allocation de détachement par heure est directement repris dans le tableau de calcul.</t>
        </r>
      </text>
    </comment>
    <comment ref="H24" authorId="0">
      <text>
        <r>
          <rPr>
            <sz val="9"/>
            <rFont val="Tahoma"/>
            <family val="2"/>
          </rPr>
          <t xml:space="preserve">Ne sont pris en compte que les montants dépassant les frais effectifs.
Un exemple de calcul se situe en bas du ficher excel (sous Calculs). </t>
        </r>
      </text>
    </comment>
    <comment ref="C46" authorId="1">
      <text>
        <r>
          <rPr>
            <sz val="9"/>
            <rFont val="Tahoma"/>
            <family val="2"/>
          </rPr>
          <t xml:space="preserve">Si les coûts de repas sont directement pris en charge par l'employeur, ce champ doit être laissé libre.
</t>
        </r>
      </text>
    </comment>
    <comment ref="D32" authorId="1">
      <text>
        <r>
          <rPr>
            <sz val="9"/>
            <rFont val="Tahoma"/>
            <family val="2"/>
          </rPr>
          <t xml:space="preserve">Choisisez ici, si vous désirez saisir la gratification de Noël
- sous forme de montant
- en fraction d’un salaire mensuel
Si vous saisissez la gratification de Noël sous forme de montant, vous devez introduire sous C31 le salaire mensuel. 
Si le pécule la gratification de Noël correspond à un salaire mensuel complet, vous pouvez insérer 100%. </t>
        </r>
      </text>
    </comment>
    <comment ref="H22" authorId="1">
      <text>
        <r>
          <rPr>
            <sz val="9"/>
            <rFont val="Tahoma"/>
            <family val="2"/>
          </rPr>
          <t xml:space="preserve">La gratification de Noël se calcule sur la base de la somme du salaire de base, des prestations versées à des fins de constitution d'un patrimoine et des indemnités pour vacances et jours fériés. </t>
        </r>
      </text>
    </comment>
  </commentList>
</comments>
</file>

<file path=xl/sharedStrings.xml><?xml version="1.0" encoding="utf-8"?>
<sst xmlns="http://schemas.openxmlformats.org/spreadsheetml/2006/main" count="172" uniqueCount="136">
  <si>
    <t xml:space="preserve"> </t>
  </si>
  <si>
    <t>CHF</t>
  </si>
  <si>
    <t>%</t>
  </si>
  <si>
    <t>Tableau de calcul selon la directive "Procédure de comparaison internationale des salaires"</t>
  </si>
  <si>
    <t>Les données figurant dans les champs en jaune sont des exemples</t>
  </si>
  <si>
    <t xml:space="preserve">          dont travail de nuit</t>
  </si>
  <si>
    <t>euros</t>
  </si>
  <si>
    <t xml:space="preserve">          dont travail du dimanche</t>
  </si>
  <si>
    <t>Salaire de base</t>
  </si>
  <si>
    <t xml:space="preserve">          dont travail du samedi</t>
  </si>
  <si>
    <t>euros par heure</t>
  </si>
  <si>
    <t>jours</t>
  </si>
  <si>
    <t>Indemnité de vacances</t>
  </si>
  <si>
    <t>Nombre de nuitées</t>
  </si>
  <si>
    <t>Indemnité pour jours fériés</t>
  </si>
  <si>
    <t>heures</t>
  </si>
  <si>
    <t>13ème salaire</t>
  </si>
  <si>
    <t>14ème salaire</t>
  </si>
  <si>
    <t>euros pour la durée de la mission</t>
  </si>
  <si>
    <t>euros par jour</t>
  </si>
  <si>
    <t>Salaire de base (par heure)</t>
  </si>
  <si>
    <t>Vacances</t>
  </si>
  <si>
    <t>Jours fériés</t>
  </si>
  <si>
    <t>Indemnité de détachement</t>
  </si>
  <si>
    <t>CHF/euros</t>
  </si>
  <si>
    <t>Calculs:</t>
  </si>
  <si>
    <t>Indemnité de détachement:</t>
  </si>
  <si>
    <t>13ème et 14ème salaires:</t>
  </si>
  <si>
    <t>Pays d'origine (données en euros) / Rétribution effective</t>
  </si>
  <si>
    <t>euros par mois</t>
  </si>
  <si>
    <t>Durée d'engagement en jours</t>
  </si>
  <si>
    <t>Nuitées</t>
  </si>
  <si>
    <t>heures par semaine</t>
  </si>
  <si>
    <t>Durée d'engagement en heures</t>
  </si>
  <si>
    <t xml:space="preserve">          supplément du samedi</t>
  </si>
  <si>
    <t>Prestations versées à des fins de constitution d'un patrimoine</t>
  </si>
  <si>
    <t>Nombre d'heures de travail hebdomadaire dans le pays de détachement</t>
  </si>
  <si>
    <t>Indémnité de détachement</t>
  </si>
  <si>
    <t>Allocation de détachement</t>
  </si>
  <si>
    <t>en % d'un salaire mensuel</t>
  </si>
  <si>
    <t>en euros par année</t>
  </si>
  <si>
    <t>Suisse (donnée en CHF) / Rétribution réglementaire</t>
  </si>
  <si>
    <t>Rétribution effective dans le pays d'originie</t>
  </si>
  <si>
    <t>Rétribution réglementaire en Suisse</t>
  </si>
  <si>
    <t>Salaire horaire brute</t>
  </si>
  <si>
    <t>Différence de salaire horaire brut</t>
  </si>
  <si>
    <t>Comparaison de salaire horaire</t>
  </si>
  <si>
    <t xml:space="preserve">en % (supplément en pourcentage sur le salaire horaire) </t>
  </si>
  <si>
    <t>Différence totale</t>
  </si>
  <si>
    <t xml:space="preserve">          supplément de nuit</t>
  </si>
  <si>
    <t xml:space="preserve">          supplément du dimanche</t>
  </si>
  <si>
    <t>Remarque générale</t>
  </si>
  <si>
    <t>Signaler uniquement une infraction lorsqu'une différence salariale est observée dans le total final et non lorsqu'une différence apparaît sur une position.</t>
  </si>
  <si>
    <t>Salaire de base:</t>
  </si>
  <si>
    <t>Reporter directement le salaire de base par heure dans le tableur.</t>
  </si>
  <si>
    <t xml:space="preserve">Lorsque figure uniquement le salaire brut mensuel, ce dernier doit être divisé par le nombre d'heures mensuelles de l'accord contractuel.
Lorsque seul le nombre d'heures par année est connu, le salaire brut mensuel peut être estimé selon le mode de calcul suivant:
Sur une moyenne de 4 ans, une année comptabilise 52 semaines: 52 x nombre d'heures hebdomadaires = heures annuelles
Nombre d'heures annuelles / 12 = Nombre d'heure par mois
Salaire brut mensuel / Nombre d'heures par mois = Salaire par heure </t>
  </si>
  <si>
    <t>Allocation de détachement:</t>
  </si>
  <si>
    <t>Si l'allocation de détachement se présente sous la forme d'un tarif horaire, la reporter directement dans le tableur.</t>
  </si>
  <si>
    <t>Si les dépenses effectives dépassent le montant de l'indemnité de détachement, il faut convertir cette somme en une somme par heure et déduire cette dernière du salaire de base (du côté des chiffres effectifs).</t>
  </si>
  <si>
    <t>Prestations versées à des fins de constitution d'un patrimoine:</t>
  </si>
  <si>
    <t xml:space="preserve">La conversion du versement mensuel en un montant horaire s'effectue de la même manière que pour le salaire mensuel brut en salaire horaire. </t>
  </si>
  <si>
    <t>Indemnité de vacances:</t>
  </si>
  <si>
    <t xml:space="preserve">L'indemnité de vacances et des jours fériés se calcule sur la base de la somme du salaire de base et des prestations versées à des fins de constitution d'un patrimoine.    </t>
  </si>
  <si>
    <t xml:space="preserve">Le pourcentage à ajouter résulte du calcul suivant: </t>
  </si>
  <si>
    <t xml:space="preserve">Le montant à reporter dans le tableur est donc: </t>
  </si>
  <si>
    <t>Indemnité pour jours fériés:</t>
  </si>
  <si>
    <t>L'indemnité pour jours fériés se calcule de manière analogue à l'indemnité de vacances.</t>
  </si>
  <si>
    <t>Pécule de vacances/gratification de Noël:</t>
  </si>
  <si>
    <t>Calcul analogue à celui du 13ème et du 14ème salaires</t>
  </si>
  <si>
    <t>Taux de change:</t>
  </si>
  <si>
    <t xml:space="preserve">Si le décompte de salaire se présente en euros, convertir le salaire de base et les suppléments en CHF sur la base du taux de change euros/CHF mensuel pour obtenir un salaire horaire brut comparable aux salaires suisses.
</t>
  </si>
  <si>
    <t>Gratification de Noël</t>
  </si>
  <si>
    <t>Pécule de vacances</t>
  </si>
  <si>
    <t>Extrait de la directive "Procédure de comparaison internationale des salaires"</t>
  </si>
  <si>
    <t>1.2 Début de la mission</t>
  </si>
  <si>
    <t>La comparaison des salaires impose de définir le lieu et le moment du début de la mission. En général, les prescriptions légales nationales de droit privé et public s’appliquent uniquement à l’intérieur des frontières de l’Etat concerné (principe de territorialité). Ce principe vaut également pour la loi sur les travailleurs détachés et par conséquent pour la comparaison internationale des salaires. Les dispositions déterminantes pour la comparaison des salaires, inscrites dans les lois fédérales, les conventions collectives de travail étendues et les contrats-types de travail, ne sont applicables qu’à des états de faits situés en Suisse. Cela signifie concrètement que, pour la comparaison des salaires, la mission débute au plus tôt au moment où le travailleur détaché atteint la localité frontalière suisse.</t>
  </si>
  <si>
    <t>3.1 Salaire de base</t>
  </si>
  <si>
    <t>Selon l’art. 1, let. a, Odét, le salaire minimal se rapporte au temps de travail usuel et aux qualifications obtenues. Comme des différences en matière de durée du travail doivent être prises en compte au plan national, la comparaison des salaires doit être entreprise sur la base du salaire horaire brut. Le salaire brut est à déduire du décompte de salaire ou du contrat de travail.</t>
  </si>
  <si>
    <t>S’il n’y figure que le salaire mensuel brut, ce dernier doit être divisé par le nombre d’heures mensuelles de travail convenu dans le contrat. Si ce nombre n’est pas connu, il faut se référer au nombre d’heures de travail selon la CCT étendue applicable ou à la durée du travail mensuelle usuelle. L’exemple suivant se base sur 52 semaines par an et 21,75 jours ouvrables par mois.</t>
  </si>
  <si>
    <t>Exemple : semaine de 42 heures / salaire mensuel de CHF 4'000.-</t>
  </si>
  <si>
    <t>Du côté des valeurs requises, le salaire minimal de la CCT étendue en vigueur au moment de la mission, ou le salaire usuel de la branche, de la localité ou de la profession fait foi comme salaire de base déterminant. Le contrat de travail, la formation professionnelle achevée, l’âge ainsi que l’activité exercée indiquée dans le rapport de contrôle donnent des points de repères pour la classification dans la catégorie de salaire correcte.</t>
  </si>
  <si>
    <t>3.3 Indemnités de détachement selon l'art. 2, al. 3, de la loi sur les travailleurs détachés</t>
  </si>
  <si>
    <t xml:space="preserve">Selon l’art. 2, al. 3, de la Ldét, les allocations propres au détachement sont considérées comme faisant partie du salaire dans la mesure où elles ne sont pas versées pour des dépenses directement liées au détachement, telles que les dépenses de voyage, de logement ou de nourriture. </t>
  </si>
  <si>
    <t>Les indemnités de détachement peuvent inclure d’une part les paiements de l’employeur qui servent à couvrir les dépenses effectives (frais) pour la mission en Suisse, mais d’autre part aussi les paiements qui compensent la différence de salaire entre la Suisse et le pays d’origine et qui ont donc le caractère d’allocations de détachement.</t>
  </si>
  <si>
    <t>3.3.1 Frais</t>
  </si>
  <si>
    <t xml:space="preserve">Comme l’indemnité pour frais ne doit pas être ajoutée au salaire brut, il faut procéder pour la comparaison des salaires à une délimitation entre les deux genres de compensation mentionnés. Ce sont principalement les dépenses effectives pour le voyage, les nuitées et les repas qui sont déterminantes pour cette délimitation. S'il n'est pas possible de déterminer les dépenses effectives, il faut se référer à des montants forfaitaires. Dans les branches couvertes par des CCT étendues, les forfaits fixés par la CCT sont applicables. Si une CCT étendue ne prévoit pas de forfaits ou qu'il n'existe pas de CCT étendue dans la branche, on se référera aux montants ci-dessous. Comme des différences de frais au plan régional doivent être envisagées, il faut comprendre les exemples suivants comme des ordres de grandeur. Ces montants forfaitaires sont exprimés en CHF, car l'€ n’est pas la monnaie de tous les Etats de l’UE. </t>
  </si>
  <si>
    <t xml:space="preserve">Nuitée petit-déjeuner compris  CHF 150.- 
Nuitée sans petit-déjeuner   CHF 135.- 
Petit déjeuner     CHF  15.- 
Repas de midi ou repas du soir   CHF  20.-
</t>
  </si>
  <si>
    <t>Si au cours de la période de détachement, l'employeur n'est pas en mesure de prouver le remboursement ou la prise en charge de frais justifiés pour le trajet, la nourriture et le logement,  ils sont déduits du salaire de base conformément à l'art. 2, al. 3, de la Ldét. Si la preuve du remboursement ou de la prise en charge de frais justifiés n'a pu être apportée que pour une partie des frais, la somme manquante est déduite du salaire de base.</t>
  </si>
  <si>
    <t>L'obligation de prendre en charge ou de rembourser des frais justifiés liés au détachement, vaut indépendamment du lieu (Suisse / Étranger), où ces dépenses sont générées, durant la mission (début et fin de la mission sont déterminés par l'annonce).</t>
  </si>
  <si>
    <t>3.3.2 Allocation de détachement</t>
  </si>
  <si>
    <t xml:space="preserve">La différence entre l’indemnité de détachement selon l’art. 2, al. 3, Ldét et le total des frais ou le total des forfaits de frais doit être ajoutée comme allocation de détachement (paragraphe 3.3.2) au salaire de base (chiffres effectifs), c’est-à-dire qu’elle doit être divisée par les heures de travail effectuées en Suisse (y compris le temps du trajet depuis la frontière) et ajoutée au salaire horaire. Pour préciser la directive du 20 février 2007, il convient d'ajouter que, dans ce contexte, le prélèvement de cotisations sociales n’est pas déterminant. Le prélèvement obligatoire ou non de cotisations sociales sur les indemnités de détachement n’est pas décisif pour leur prise en compte comme éléments constitutifs de salaire; ce qui est déterminant, c’est le fait qu’elles dépassent les dépenses effectives. </t>
  </si>
  <si>
    <t>Comme cela a été dit plus haut, les allocations qui servent à la compensation de la différence de salaire entre la Suisse et le pays d’origine sont considérées comme éléments constitutifs du salaire. Elles constituent une rémunération du travail au regard du droit des assurances sociales – qu'elles soient ou non soumises à cotisation en vertu du droit des assurances sociales applicable – et sont d’ordinaire indiquées séparément sur le décompte de salaire. Si elles ne sont pas déjà payées par heure de travail exécutée en Suisse, elles doivent être converties en rémunération horaire et ajoutées au salaire de base (chiffres effectifs).</t>
  </si>
  <si>
    <t>3.4 Prestations de l'employeur contribuant à la formation d'un capital pour les salariés selon la "Vermögensbildungsgesetz" allemande (loi sur la constitution du patrimoine)</t>
  </si>
  <si>
    <t>Le paiement de ces prestations n’est pas exécuté directement en mains du travailleur mais sur un compte de placement désigné par ce dernier. Sur la base d’un contrat de placement, les avoirs sont bloqués durant au moins sept ans avant que le travailleur ne puisse en disposer librement.</t>
  </si>
  <si>
    <t>Les prestations versées à des fins de constitution de patrimoine font partie des revenus imposables d’une activité dépendante et représentent le revenu d’un travail du point de vue des assurances sociales. Un droit aux prestations versées à des fins de constitution de patrimoine naît au plus tôt après une appartenance à l’entreprise d’une durée ininterrompue de six mois.</t>
  </si>
  <si>
    <t>Sur la base de cette situation de départ, les prestations versées par l'employeur à des fins de constitution d'un patrimoine et certifiées comme telles doivent être considérées comme faisant partie intégrante du salaire. Elles doivent être prises en compte dans la comparaison des salaires.</t>
  </si>
  <si>
    <t>3.5 Salaire de vacances</t>
  </si>
  <si>
    <t xml:space="preserve">Selon la "Vermögensbildungsgesetz" allemande, les travailleurs allemands ont le droit de faire placer des parts de leur salaire par leur employeur pour la formation d’un capital. Le placement peut s’effectuer sous la forme d’une épargne immobilière ou dans d’autres formes de placement. Les prestations contribuant à la formation d’un capital sont financées par le travailleur et/ou par l’employeur. L’obligation de l’employeur de payer des prestations complémentaires à des fins de constitution d'un patrimoine naît d’accords collectifs ou individuels. </t>
  </si>
  <si>
    <t>Du côté des chiffres effectifs, il faut prendre en considération les jours de vacances effectivement accordés, du côté des valeurs requises, les jours de vacances usuels ou prescrits par une CCT étendue. La durée minimale légale des vacances se monte à quatre semaines par an, pour les travailleurs jusqu’à l’âge de 20 ans révolus cinq semaines (art. 329a CO). L’indemnité de vacances doit être comptée dans le salaire de base en sus des prestations versées à des fins de constitution de patrimoine.</t>
  </si>
  <si>
    <t>Les pourcentages du tableau suivant doivent être comptabilisés pour les jours fériés et les vacances (paragraphe 3.5).</t>
  </si>
  <si>
    <t xml:space="preserve">1 jour = 0.39%        11 jours = 4.42%        21 jours = 8.79%       31 jours = 13.54%
2 jours = 0.78%      12 jours = 4.84%        22 jours = 9.24%       32 jours = 14.04%
3 jours = 1.17%      13 jours = 5.26%        23 jours = 9.70%       33 jours = 14.54%
4 jours = 1.56%      14 jours = 5.69%        24 jours = 10.17%     34 jours = 15.04%
5 jours = 1.96%      15 jours = 6.12%        25 jours = 10.64%     35 jours = 15.56%
6 jours = 2.36%      16 jours = 6.56%        26 jours = 11.11%     36 jours = 16.07%
7 jours = 2.77%      17 jours = 7.00%        27 jours = 11.59%     37 jours = 16.59%
8 jours = 3.17%      18 jours = 7.44%        28 jours = 12.07%     38 jours = 17.12%
9 jours = 3.59%      19 jours = 7.88%        29 jours = 12.55%     39 jours = 17.65%
10 jours = 4.00 %   20 jours = 8.33 %       30 jours = 13.04%     40 jours = 18.18%
</t>
  </si>
  <si>
    <t xml:space="preserve">Une année compte 365 jours. Le 365e jour est traité comme s’il s’agissait d’un samedi ou d’un dimanche. L’année est égale à 52 semaines. Le montant de 260 jours ouvrables par an résulte de la déduction des 104 jours chômés. 
Exemple : Lorsque quelqu’un a droit à quatre semaines de vacances (donc 20 jours ouvrables), le droit aux vacances rapporté à la durée du travail se monte à
</t>
  </si>
  <si>
    <t>Exemple : un travailleur détaché dispose de 30 jours de vacances par an dans son pays d’origine. Un employé suisse de la même branche a droit à 20 jours de vacances par an. Afin de comparer les salaires horaires des deux personnes, il faut ajouter au salaire de base suisse un pourcentage du salaire de base équivalant à 0,0833. Pour le calcul du salaire du côté des chiffres effectifs, il faut ajouter au salaire de base une part de 0,1304 (13,04 %), en sus des prestations versées à des fins de constitution de patrimoine.</t>
  </si>
  <si>
    <t>Les employeurs allemands et autrichiens de la construction doivent verser à une caisse de vacances un pécule de vacances en faveur de leurs travailleurs. Ce pécule correspond au salaire des vacances obligatoire en Suisse selon l’article 329d CO. Comme le salaire des vacances est déjà compté du côté des chiffres effectifs d’après la méthode de calcul précitée, y ajouter le pécule de vacances reviendrait à une double imputation. C’est pourquoi il ne faut en principe pas l’inclure. Si toutefois le pécule de vacances est plus élevé que le salaire des vacances, le montant de la différence doit alors être ajouté du côté des chiffres effectifs.</t>
  </si>
  <si>
    <t>Si une CCT étendue prévoit une obligation de cotisation à une caisse de compensation des vacances, l’employeur doit être libéré du paiement des cotisations lorsqu’il peut prouver la bonification du pécule de vacances (art. 2, al. 2, Ldét.).</t>
  </si>
  <si>
    <t>3.6 Indemnité pour jours fériés</t>
  </si>
  <si>
    <t>A l’exception du 1er Août, les jours fériés désignés par les cantons ne tombent pas sous le coup de l’obligation de payer le salaire. Cette dernière peut toutefois être réglée par CCT, CTT ou par contrat individuel de travail. C’est pourquoi les indemnités pour jours fériés doivent aussi être prises en compte lors de la comparaison internationale des salaires. Le droit aux jours fériés doit alors être considéré sur toute l’année civile et non seulement pendant la mission et indépendamment du jour de la semaine sur lequel le jour férié tombe. Ainsi, la différence entre les jours fériés accordés en Suisse et dans l’Etat d’origine est respectée. De même que le droit aux vacances, du côté des chiffres effectifs, il faut prendre en considération les jours fériés effectivement accordés, du côté des valeurs requises les jours fériés prescrits par une CCT étendue ou accordés usuellement. L’indemnité pour jours fériés doit être ajoutée au salaire de base en sus des prestations versées à des fins de constitution de patrimoine.</t>
  </si>
  <si>
    <t xml:space="preserve">Les jours fériés en vigueur dans les Etats européens et leurs régions peuvent être téléchargés sur internet sous http://www.joursferies.ch/. En cas de doute, l’employeur doit prouver le nombre de jours fériés. Les jours fériés en vigueur au plan cantonal doivent être indiqués du côté des valeurs requises. Les pourcentages déterminants pour le calcul de l’indemnité pour jours fériés correspondent aux taux indiqués ci-dessus pour le calcul de l’indemnité de vacances. </t>
  </si>
  <si>
    <t>3.7 13ème et 14ème salaire</t>
  </si>
  <si>
    <t>Il faut considérer que la loi sur les travailleurs détachés ne crée pas de nouveaux droits en faveur de ces derniers. Cela signifie qu’un employeur ne peut en général pas être obligé de verser un 13ème salaire sans que la CCT étendue ou le contrat type de travail applicable ne le prescrive. Le 13ème salaire doit être inscrit du côté des valeurs requises seulement s’il existe une base légale impérative selon le droit suisse.</t>
  </si>
  <si>
    <t>Il faut s’écarter du principe de la base légale impérative du droit suisse dans le cas suivant : En tant que précision à la directive du 20 février 2007 , lorsque le 13ème et le 14ème salaire sont effectivement bonifiés, ils doivent être pris en compte du côté des chiffres effectifs même s’il n’existe aucune base légale impérative de droit suisse. Il serait choquant de considérer que, sur la base d’un accord collectif, individuel ou d’une prescription contraignante dans le pays d’origine, un employeur bonifie un 13ème et un 14ème salaire dont on ne pourrait pas tenir compte en Suisse faute de base légale impérative.</t>
  </si>
  <si>
    <t>L’indemnité pour le 13ème mois de salaire doit être ajoutée au salaire de base en sus des prestations versées à des fins de constitution d'un patrimoine ainsi que des indemnités de vacances et pour jours fériés. Si le mois de salaire supplémentaire correspond à un salaire mensuel complet (100 pour cent), il faut ajouter un montant de 1/12ème (correspondant à 8,33 pour cent) multiplié par la somme du salaire de base, des prestations versées à des fins de constitution de patrimoine ainsi que des indemnités de vacances/jours fériés.</t>
  </si>
  <si>
    <t>3.8 Suppléments obligatoires pour heures supplémentaires, travail à la tâche, en équipe, de nuit, du dimanche et des jours fériés</t>
  </si>
  <si>
    <t>Lorsque ce travail est fourni en Suisse, les suppléments de salaire correspondants doivent être inclus dans le calcul du salaire du côté des valeurs requises. Les suppléments de salaire prescrits par le CO et la loi sur le travail sont déterminants. Lorsqu’il existe une réglementation dans une CCT étendue ou dans un CTT, il faut partir de ces suppléments. Si l’employeur peut prouver que le travail exécuté en sus est compensé en Suisse ou dans le pays d’origine (éventuellement par des suppléments en temps), le supplément tombe. Mais la condition est que la compensation soit admissible selon la loi sur le travail et la CCT étendue applicable.</t>
  </si>
  <si>
    <t>3.9 Pécule de vancances / gratification de Noël</t>
  </si>
  <si>
    <t>Les pécules de vacances et la gratification de Noël, bien connus en particulier en Allemagne, doivent aussi être ajoutés au salaire effectif. Le pécule de Noël est une rétribution supplémentaire de l’employeur qui est payée en général avec le salaire de novembre. La prétention naît d’un contrat collectif, d’un contrat de travail, d’une convention d’entreprise ou d’une prestation facultative de l’employeur. Le pécule de Noël est imposable et soumis à l’obligation de cotiser aux assurances sociales.</t>
  </si>
  <si>
    <t>Le pécule de vacances est une gratification de l’employeur qui est versée le plus souvent avec le salaire du mois de juin. La prétention peut naître d’un contrat collectif, d’une convention d’entreprise et du contrat de travail.</t>
  </si>
  <si>
    <t>Les deux prestations présentent une caractéristique de rétribution spéciale au sens de l’art. 322d CO. La délimitation avec le 13ème salaire est toutefois fluctuante, raison pour laquelle la prise en considération comme contrepartie au 13ème salaire est justifiée lors de la comparaison des salaires. Encore faut-il que l’employeur puisse présenter les pièces comptables. Comme le délai de paiement est en juin et à la fin de l’année, il faut se référer aux justificatifs de l’année précédente. En général, ces allocations  correspondent au total à un 13ème salaire, donc à 8,33 pour cent. Le 13ème salaire doit le cas échéant figurer du côté des valeurs requises, le pécule de vacances et de Noël du côté des chiffres effectifs.</t>
  </si>
  <si>
    <t>3.11 Change</t>
  </si>
  <si>
    <t xml:space="preserve">Chaque mois, l’Administration fédérale des contributions (AFC) publie les cours moyens des monnaies étrangères à l’adresse suivante :
http://www.estv.admin.ch/mwst/dienstleistungen/00304/index.html?lang=fr
Le cours mensuel moyen publié au début de la mission fait foi. Exemple: si un engagement débute le 14 avril 2014, le cours de change qui fait foi est le cours mensuel moyen du mois d'avril publié par l'AFC (publication le 25 du mois précédant). Cette marche à suivre vaut indépendamment de la durée de la mission.
</t>
  </si>
  <si>
    <t>dont temps du trajet</t>
  </si>
  <si>
    <t xml:space="preserve">Taux de change </t>
  </si>
  <si>
    <t>Forfait pour nuitée</t>
  </si>
  <si>
    <t>Forfait pour repas</t>
  </si>
  <si>
    <t>Premièrement, les frais effectives pour le voyage, les nuités et les repas font foi foi. Si les frais coûts sont directement pris en charge par les employeurs (par ex: Paiement des frais d'hôtel), les cases C25, C42 et C43 doivent rester vides.
Ne prendre en compte que les montants dépassant les frais effectifs.
Déduire du montant de l'indemnité les forfaits nuitée (150 CHF par jour) et repas (40 CHF par jour).
Ex:  8 nuitées et 8 jours de travail 
indemnité de détachement: 1200 euros  =  1570.20 CHF
dépenses effectives:  8*150 CHF+ 8*40 CHF =  1520 CHF
somme excédentaire: 50.20 CHF
somme excédentaire par heure de travail: 50.20 CHF / 64 = 0.78 CHF
→ 0.78 CHF est à ajouter au salaire de base.</t>
  </si>
  <si>
    <t>Un mois de salaire supplémentaire se calcule sur la base de la somme du salaire de base, des prestations versées à des fins de constitution d'un patrimoine et des indemnités pour vacances et jours fériés.    
Si le mois de salaire supplémentaire correspond à un mois de salaire complet (100%), reporter un montant correspondant à 1/12ème de la somme du salaire de base, des prestations versées à des fins de constitution d'un patrimoine et des indemnités pour vacances et jours fériés. Si l'employeur ne verse qu'une fraction du salaire mensuel, prendre en compte seulement cette fraction.</t>
  </si>
  <si>
    <r>
      <t>Déclaration du sous-traitant concernant le respect des conditions minimales de salaire (art. 8</t>
    </r>
    <r>
      <rPr>
        <b/>
        <i/>
        <sz val="14"/>
        <rFont val="Arial"/>
        <family val="2"/>
      </rPr>
      <t>b</t>
    </r>
    <r>
      <rPr>
        <b/>
        <sz val="14"/>
        <rFont val="Arial"/>
        <family val="2"/>
      </rPr>
      <t>, al. 1, let. a,</t>
    </r>
    <r>
      <rPr>
        <b/>
        <i/>
        <sz val="14"/>
        <rFont val="Arial"/>
        <family val="2"/>
      </rPr>
      <t xml:space="preserve"> </t>
    </r>
    <r>
      <rPr>
        <b/>
        <sz val="14"/>
        <rFont val="Arial"/>
        <family val="2"/>
      </rPr>
      <t>ordonnance sur les travailleurs détachés)</t>
    </r>
  </si>
  <si>
    <r>
      <rPr>
        <b/>
        <sz val="12"/>
        <rFont val="Arial"/>
        <family val="2"/>
      </rPr>
      <t>Nom et adresse du sous-traitant/de l’entreprise:</t>
    </r>
    <r>
      <rPr>
        <sz val="12"/>
        <rFont val="Arial"/>
        <family val="2"/>
      </rPr>
      <t xml:space="preserve"> </t>
    </r>
  </si>
  <si>
    <r>
      <t xml:space="preserve">La personne soussignée confirme que l'entreprise/le sous-traitant garantit </t>
    </r>
    <r>
      <rPr>
        <b/>
        <sz val="12"/>
        <rFont val="Arial"/>
        <family val="2"/>
      </rPr>
      <t>les conditions minimales de salaire</t>
    </r>
    <r>
      <rPr>
        <sz val="12"/>
        <rFont val="Arial"/>
        <family val="2"/>
      </rPr>
      <t xml:space="preserve"> mentionnées à l'art. 2, al. 1, de la loi sur les travailleurs détachés  conformément à la convention collective de travail déclarée de force obligatoire (CCT étendue) applicable dans la branche, ainsi qu'aux lois et ordonnances fédérales applicables.</t>
    </r>
  </si>
  <si>
    <r>
      <rPr>
        <b/>
        <sz val="12"/>
        <rFont val="Arial"/>
        <family val="2"/>
      </rPr>
      <t>Nom et prénom du travailleur détaché</t>
    </r>
    <r>
      <rPr>
        <sz val="12"/>
        <rFont val="Arial"/>
        <family val="2"/>
      </rPr>
      <t>:</t>
    </r>
  </si>
  <si>
    <t xml:space="preserve">Convention collective de travail déclarée de force obligatoire (CCT étendue) vraisemblablement applicable: </t>
  </si>
  <si>
    <r>
      <rPr>
        <b/>
        <sz val="12"/>
        <rFont val="Arial"/>
        <family val="2"/>
      </rPr>
      <t>Classe/Catégorie de salaire</t>
    </r>
    <r>
      <rPr>
        <sz val="12"/>
        <rFont val="Arial"/>
        <family val="2"/>
      </rPr>
      <t xml:space="preserve"> conformément à la CCT étendue:                                                                                                                 (p.ex. ouvrier de profession, travailleur non qualifié, etc.) </t>
    </r>
  </si>
  <si>
    <r>
      <t xml:space="preserve">Fonction ou position de la personne soussignée </t>
    </r>
    <r>
      <rPr>
        <sz val="12"/>
        <rFont val="Arial"/>
        <family val="2"/>
      </rPr>
      <t>au sein de l'entreprise</t>
    </r>
    <r>
      <rPr>
        <b/>
        <sz val="12"/>
        <rFont val="Arial"/>
        <family val="2"/>
      </rPr>
      <t>:</t>
    </r>
  </si>
  <si>
    <r>
      <rPr>
        <b/>
        <sz val="12"/>
        <rFont val="Arial"/>
        <family val="2"/>
      </rPr>
      <t>Lieu, date et signature du sous-traitant:</t>
    </r>
    <r>
      <rPr>
        <sz val="12"/>
        <rFont val="Arial"/>
        <family val="2"/>
      </rPr>
      <t xml:space="preserve"> </t>
    </r>
  </si>
  <si>
    <t xml:space="preserve"> (p.ex. ouvrier de profession, travailleur non qualifié, etc.) </t>
  </si>
  <si>
    <t>avril 2014</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</si>
</sst>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quot;Ja&quot;;&quot;Ja&quot;;&quot;Nein&quot;"/>
    <numFmt numFmtId="177" formatCode="&quot;Wahr&quot;;&quot;Wahr&quot;;&quot;Falsch&quot;"/>
    <numFmt numFmtId="178" formatCode="&quot;Ein&quot;;&quot;Ein&quot;;&quot;Aus&quot;"/>
    <numFmt numFmtId="179" formatCode="0.0000"/>
    <numFmt numFmtId="180" formatCode="0.00_ ;[Red]\-0.00\ "/>
    <numFmt numFmtId="181" formatCode="[$€-2]\ #,##0.00_);[Red]\([$€-2]\ #,##0.00\)"/>
    <numFmt numFmtId="182" formatCode="#,##0.00_ ;[Red]\-#,##0.00\ "/>
    <numFmt numFmtId="183" formatCode="0.000"/>
    <numFmt numFmtId="184" formatCode="0.00000"/>
    <numFmt numFmtId="185" formatCode="0.0_ ;[Red]\-0.0\ "/>
    <numFmt numFmtId="186" formatCode="0.000_ ;[Red]\-0.000\ "/>
    <numFmt numFmtId="187" formatCode="0.0000_ ;[Red]\-0.0000\ "/>
    <numFmt numFmtId="188" formatCode="0.00000_ ;[Red]\-0.00000\ "/>
    <numFmt numFmtId="189" formatCode="0_ ;[Red]\-0\ "/>
    <numFmt numFmtId="190" formatCode="0.0"/>
    <numFmt numFmtId="191" formatCode="0.000000"/>
  </numFmts>
  <fonts count="63">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2"/>
      <name val="Arial"/>
      <family val="2"/>
    </font>
    <font>
      <sz val="12"/>
      <name val="Arial"/>
      <family val="2"/>
    </font>
    <font>
      <b/>
      <sz val="10"/>
      <name val="Arial"/>
      <family val="2"/>
    </font>
    <font>
      <sz val="9"/>
      <name val="Tahoma"/>
      <family val="2"/>
    </font>
    <font>
      <b/>
      <u val="single"/>
      <sz val="12"/>
      <color indexed="12"/>
      <name val="Arial"/>
      <family val="2"/>
    </font>
    <font>
      <i/>
      <sz val="8"/>
      <name val="Arial"/>
      <family val="2"/>
    </font>
    <font>
      <b/>
      <u val="single"/>
      <sz val="11"/>
      <name val="Arial"/>
      <family val="2"/>
    </font>
    <font>
      <b/>
      <sz val="14"/>
      <name val="Arial"/>
      <family val="2"/>
    </font>
    <font>
      <b/>
      <i/>
      <sz val="14"/>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9"/>
      <name val="Arial"/>
      <family val="2"/>
    </font>
    <font>
      <sz val="12"/>
      <color indexed="9"/>
      <name val="Arial"/>
      <family val="2"/>
    </font>
    <font>
      <sz val="12"/>
      <color indexed="8"/>
      <name val="Arial"/>
      <family val="2"/>
    </font>
    <font>
      <u val="single"/>
      <sz val="12"/>
      <color indexed="8"/>
      <name val="Arial"/>
      <family val="2"/>
    </font>
    <font>
      <u val="single"/>
      <sz val="12"/>
      <color indexed="30"/>
      <name val="Arial"/>
      <family val="2"/>
    </font>
    <font>
      <sz val="11"/>
      <color indexed="8"/>
      <name val="Cambria Math"/>
      <family val="0"/>
    </font>
    <font>
      <b/>
      <sz val="12"/>
      <color indexed="8"/>
      <name val="Arial"/>
      <family val="0"/>
    </font>
    <font>
      <sz val="11"/>
      <color indexed="8"/>
      <name val="Arial"/>
      <family val="0"/>
    </font>
    <font>
      <b/>
      <sz val="11"/>
      <color indexed="8"/>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0"/>
      <name val="Arial"/>
      <family val="2"/>
    </font>
    <font>
      <sz val="12"/>
      <color theme="0"/>
      <name val="Arial"/>
      <family val="2"/>
    </font>
    <font>
      <sz val="12"/>
      <color theme="1"/>
      <name val="Arial"/>
      <family val="2"/>
    </font>
    <font>
      <u val="single"/>
      <sz val="12"/>
      <color theme="1"/>
      <name val="Arial"/>
      <family val="2"/>
    </font>
    <font>
      <u val="single"/>
      <sz val="12"/>
      <color rgb="FF0070C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style="thin"/>
      <top/>
      <bottom/>
    </border>
    <border>
      <left/>
      <right style="thin"/>
      <top/>
      <bottom style="thin"/>
    </border>
    <border>
      <left style="thin"/>
      <right style="thin"/>
      <top style="thin"/>
      <bottom style="double"/>
    </border>
    <border>
      <left style="thin"/>
      <right style="thin"/>
      <top>
        <color indexed="63"/>
      </top>
      <bottom>
        <color indexed="63"/>
      </bottom>
    </border>
    <border>
      <left style="thin"/>
      <right style="thin"/>
      <top style="thin"/>
      <bottom>
        <color indexed="63"/>
      </bottom>
    </border>
    <border>
      <left/>
      <right/>
      <top style="thin"/>
      <bottom style="double"/>
    </border>
    <border>
      <left/>
      <right style="thin"/>
      <top style="thin"/>
      <bottom style="double"/>
    </border>
    <border>
      <left>
        <color indexed="63"/>
      </left>
      <right>
        <color indexed="63"/>
      </right>
      <top style="thin">
        <color indexed="55"/>
      </top>
      <bottom style="thin">
        <color indexed="55"/>
      </bottom>
    </border>
    <border>
      <left>
        <color indexed="63"/>
      </left>
      <right style="hair">
        <color indexed="55"/>
      </right>
      <top style="thin">
        <color indexed="55"/>
      </top>
      <bottom style="thin">
        <color indexed="55"/>
      </bottom>
    </border>
    <border>
      <left style="hair">
        <color indexed="55"/>
      </left>
      <right style="hair">
        <color indexed="55"/>
      </right>
      <top style="thin">
        <color indexed="55"/>
      </top>
      <bottom style="thin">
        <color indexed="55"/>
      </bottom>
    </border>
    <border>
      <left style="hair">
        <color indexed="55"/>
      </left>
      <right>
        <color indexed="63"/>
      </right>
      <top style="thin">
        <color indexed="55"/>
      </top>
      <bottom style="thin">
        <color indexed="55"/>
      </bottom>
    </border>
    <border>
      <left>
        <color indexed="63"/>
      </left>
      <right>
        <color indexed="63"/>
      </right>
      <top>
        <color indexed="63"/>
      </top>
      <bottom style="thin"/>
    </border>
    <border>
      <left/>
      <right/>
      <top style="thin"/>
      <bottom style="thin"/>
    </border>
    <border>
      <left>
        <color indexed="63"/>
      </left>
      <right style="hair">
        <color indexed="55"/>
      </right>
      <top>
        <color indexed="63"/>
      </top>
      <bottom style="thin"/>
    </border>
    <border>
      <left>
        <color indexed="63"/>
      </left>
      <right>
        <color indexed="63"/>
      </right>
      <top style="thin"/>
      <bottom>
        <color indexed="63"/>
      </bottom>
    </border>
    <border>
      <left/>
      <right style="thin"/>
      <top style="thin"/>
      <bottom/>
    </border>
    <border>
      <left style="thin"/>
      <right/>
      <top style="thin"/>
      <bottom/>
    </border>
    <border>
      <left style="thin"/>
      <right/>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53">
    <xf numFmtId="0" fontId="0" fillId="0" borderId="0" xfId="0" applyAlignment="1">
      <alignment/>
    </xf>
    <xf numFmtId="0" fontId="3" fillId="0" borderId="0" xfId="0" applyFont="1" applyFill="1" applyAlignment="1">
      <alignment vertical="center"/>
    </xf>
    <xf numFmtId="0" fontId="5" fillId="0" borderId="0" xfId="0" applyFont="1" applyBorder="1" applyAlignment="1" applyProtection="1">
      <alignment/>
      <protection/>
    </xf>
    <xf numFmtId="0" fontId="6" fillId="0" borderId="0" xfId="0" applyFont="1" applyBorder="1" applyAlignment="1" applyProtection="1">
      <alignment/>
      <protection/>
    </xf>
    <xf numFmtId="0" fontId="0" fillId="0" borderId="0" xfId="0" applyFont="1" applyFill="1" applyBorder="1" applyAlignment="1" applyProtection="1">
      <alignment vertical="center"/>
      <protection/>
    </xf>
    <xf numFmtId="0" fontId="6" fillId="0" borderId="10" xfId="0" applyFont="1" applyBorder="1" applyAlignment="1" applyProtection="1">
      <alignment/>
      <protection/>
    </xf>
    <xf numFmtId="2" fontId="6" fillId="0" borderId="11" xfId="0" applyNumberFormat="1" applyFont="1" applyBorder="1" applyAlignment="1" applyProtection="1">
      <alignment horizontal="center"/>
      <protection/>
    </xf>
    <xf numFmtId="2" fontId="6" fillId="0" borderId="10" xfId="0" applyNumberFormat="1" applyFont="1" applyBorder="1" applyAlignment="1" applyProtection="1">
      <alignment horizontal="center"/>
      <protection/>
    </xf>
    <xf numFmtId="2" fontId="6" fillId="33" borderId="10" xfId="0" applyNumberFormat="1" applyFont="1" applyFill="1" applyBorder="1" applyAlignment="1" applyProtection="1">
      <alignment horizontal="center"/>
      <protection/>
    </xf>
    <xf numFmtId="0" fontId="5" fillId="0" borderId="12" xfId="0" applyFont="1" applyBorder="1" applyAlignment="1" applyProtection="1">
      <alignment/>
      <protection/>
    </xf>
    <xf numFmtId="180" fontId="6" fillId="0" borderId="13" xfId="0" applyNumberFormat="1" applyFont="1" applyBorder="1" applyAlignment="1" applyProtection="1">
      <alignment horizontal="center"/>
      <protection/>
    </xf>
    <xf numFmtId="0" fontId="0" fillId="0" borderId="0" xfId="0" applyFont="1" applyFill="1" applyBorder="1" applyAlignment="1" applyProtection="1">
      <alignment/>
      <protection/>
    </xf>
    <xf numFmtId="0" fontId="6" fillId="34" borderId="14" xfId="0" applyFont="1" applyFill="1" applyBorder="1" applyAlignment="1" applyProtection="1">
      <alignment/>
      <protection/>
    </xf>
    <xf numFmtId="2" fontId="6" fillId="35" borderId="0" xfId="0" applyNumberFormat="1" applyFont="1" applyFill="1" applyBorder="1" applyAlignment="1" applyProtection="1">
      <alignment/>
      <protection locked="0"/>
    </xf>
    <xf numFmtId="0" fontId="0" fillId="34" borderId="0" xfId="0" applyFont="1" applyFill="1" applyBorder="1" applyAlignment="1" applyProtection="1">
      <alignment/>
      <protection/>
    </xf>
    <xf numFmtId="0" fontId="6" fillId="34" borderId="0" xfId="0" applyFont="1" applyFill="1" applyBorder="1" applyAlignment="1" applyProtection="1">
      <alignment/>
      <protection/>
    </xf>
    <xf numFmtId="0" fontId="5" fillId="34" borderId="0" xfId="0" applyFont="1" applyFill="1" applyBorder="1" applyAlignment="1" applyProtection="1">
      <alignment/>
      <protection/>
    </xf>
    <xf numFmtId="0" fontId="6" fillId="34" borderId="15" xfId="0" applyFont="1" applyFill="1" applyBorder="1" applyAlignment="1" applyProtection="1">
      <alignment/>
      <protection/>
    </xf>
    <xf numFmtId="0" fontId="6" fillId="34" borderId="16" xfId="0" applyFont="1" applyFill="1" applyBorder="1" applyAlignment="1" applyProtection="1">
      <alignment/>
      <protection/>
    </xf>
    <xf numFmtId="3" fontId="3" fillId="34" borderId="0" xfId="0" applyNumberFormat="1" applyFont="1" applyFill="1" applyAlignment="1">
      <alignment/>
    </xf>
    <xf numFmtId="0" fontId="3" fillId="34" borderId="0" xfId="0" applyFont="1" applyFill="1" applyAlignment="1">
      <alignment vertical="center"/>
    </xf>
    <xf numFmtId="0" fontId="3" fillId="34" borderId="0" xfId="0" applyFont="1" applyFill="1" applyBorder="1" applyAlignment="1">
      <alignment vertical="center"/>
    </xf>
    <xf numFmtId="0" fontId="3" fillId="34" borderId="0" xfId="0" applyFont="1" applyFill="1" applyAlignment="1">
      <alignment/>
    </xf>
    <xf numFmtId="2" fontId="6" fillId="34" borderId="0" xfId="0" applyNumberFormat="1" applyFont="1" applyFill="1" applyBorder="1" applyAlignment="1" applyProtection="1">
      <alignment/>
      <protection locked="0"/>
    </xf>
    <xf numFmtId="2" fontId="5" fillId="34" borderId="0" xfId="0" applyNumberFormat="1" applyFont="1" applyFill="1" applyBorder="1" applyAlignment="1" applyProtection="1">
      <alignment horizontal="center"/>
      <protection/>
    </xf>
    <xf numFmtId="2" fontId="5" fillId="36" borderId="0" xfId="0" applyNumberFormat="1" applyFont="1" applyFill="1" applyBorder="1" applyAlignment="1" applyProtection="1">
      <alignment horizontal="center"/>
      <protection/>
    </xf>
    <xf numFmtId="180" fontId="5" fillId="36" borderId="0" xfId="0" applyNumberFormat="1" applyFont="1" applyFill="1" applyBorder="1" applyAlignment="1" applyProtection="1">
      <alignment horizontal="center" vertical="center"/>
      <protection/>
    </xf>
    <xf numFmtId="180" fontId="6" fillId="0" borderId="13" xfId="0" applyNumberFormat="1" applyFont="1" applyBorder="1" applyAlignment="1" applyProtection="1">
      <alignment horizontal="center" vertical="center"/>
      <protection/>
    </xf>
    <xf numFmtId="0" fontId="6" fillId="34" borderId="0" xfId="0" applyFont="1" applyFill="1" applyAlignment="1">
      <alignment/>
    </xf>
    <xf numFmtId="9" fontId="6" fillId="34" borderId="0" xfId="0" applyNumberFormat="1" applyFont="1" applyFill="1" applyAlignment="1">
      <alignment/>
    </xf>
    <xf numFmtId="0" fontId="0" fillId="0" borderId="0" xfId="0" applyFont="1" applyBorder="1" applyAlignment="1" applyProtection="1">
      <alignment/>
      <protection/>
    </xf>
    <xf numFmtId="0" fontId="6" fillId="0" borderId="17" xfId="0" applyFont="1" applyBorder="1" applyAlignment="1" applyProtection="1">
      <alignment/>
      <protection/>
    </xf>
    <xf numFmtId="3" fontId="0" fillId="34" borderId="0" xfId="0" applyNumberFormat="1" applyFont="1" applyFill="1" applyAlignment="1">
      <alignment/>
    </xf>
    <xf numFmtId="2" fontId="6" fillId="34" borderId="0" xfId="0" applyNumberFormat="1" applyFont="1" applyFill="1" applyBorder="1" applyAlignment="1" applyProtection="1">
      <alignment/>
      <protection/>
    </xf>
    <xf numFmtId="0" fontId="0" fillId="34" borderId="0" xfId="0" applyFont="1" applyFill="1" applyBorder="1" applyAlignment="1" applyProtection="1">
      <alignment wrapText="1"/>
      <protection/>
    </xf>
    <xf numFmtId="0" fontId="6" fillId="34" borderId="0" xfId="0" applyFont="1" applyFill="1" applyBorder="1" applyAlignment="1" applyProtection="1">
      <alignment wrapText="1"/>
      <protection/>
    </xf>
    <xf numFmtId="0" fontId="41" fillId="0" borderId="0" xfId="0" applyFont="1" applyFill="1" applyBorder="1" applyAlignment="1" applyProtection="1">
      <alignment vertical="center"/>
      <protection/>
    </xf>
    <xf numFmtId="0" fontId="6" fillId="34" borderId="0" xfId="0" applyFont="1" applyFill="1" applyBorder="1" applyAlignment="1" applyProtection="1">
      <alignment horizontal="left"/>
      <protection/>
    </xf>
    <xf numFmtId="0" fontId="6" fillId="0" borderId="18" xfId="0" applyFont="1" applyBorder="1" applyAlignment="1" applyProtection="1">
      <alignment/>
      <protection/>
    </xf>
    <xf numFmtId="2" fontId="6" fillId="33" borderId="12" xfId="0" applyNumberFormat="1" applyFont="1" applyFill="1" applyBorder="1" applyAlignment="1" applyProtection="1">
      <alignment horizontal="center"/>
      <protection/>
    </xf>
    <xf numFmtId="2" fontId="6" fillId="0" borderId="19" xfId="0" applyNumberFormat="1" applyFont="1" applyBorder="1" applyAlignment="1" applyProtection="1">
      <alignment horizontal="center"/>
      <protection/>
    </xf>
    <xf numFmtId="2" fontId="5" fillId="0" borderId="20" xfId="0" applyNumberFormat="1" applyFont="1" applyBorder="1" applyAlignment="1" applyProtection="1">
      <alignment horizontal="center"/>
      <protection/>
    </xf>
    <xf numFmtId="0" fontId="6" fillId="33"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10" xfId="0" applyFont="1" applyBorder="1" applyAlignment="1" applyProtection="1">
      <alignment wrapText="1"/>
      <protection/>
    </xf>
    <xf numFmtId="0" fontId="5" fillId="0" borderId="12" xfId="0" applyFont="1" applyBorder="1" applyAlignment="1" applyProtection="1">
      <alignment wrapText="1"/>
      <protection/>
    </xf>
    <xf numFmtId="0" fontId="57" fillId="0" borderId="0" xfId="0" applyFont="1" applyFill="1" applyAlignment="1">
      <alignment vertical="center"/>
    </xf>
    <xf numFmtId="0" fontId="41" fillId="0" borderId="0" xfId="0" applyFont="1" applyFill="1" applyBorder="1" applyAlignment="1" applyProtection="1">
      <alignment/>
      <protection/>
    </xf>
    <xf numFmtId="0" fontId="41" fillId="0" borderId="0" xfId="0" applyFont="1" applyBorder="1" applyAlignment="1" applyProtection="1">
      <alignment/>
      <protection/>
    </xf>
    <xf numFmtId="0" fontId="58" fillId="0" borderId="0" xfId="0" applyFont="1" applyBorder="1" applyAlignment="1" applyProtection="1">
      <alignment vertical="top" wrapText="1"/>
      <protection/>
    </xf>
    <xf numFmtId="0" fontId="0" fillId="34" borderId="0" xfId="0" applyFill="1" applyAlignment="1">
      <alignment/>
    </xf>
    <xf numFmtId="0" fontId="1" fillId="34" borderId="0" xfId="47" applyFill="1" applyBorder="1" applyAlignment="1" applyProtection="1">
      <alignment vertical="center"/>
      <protection/>
    </xf>
    <xf numFmtId="0" fontId="4" fillId="34" borderId="0" xfId="0" applyFont="1" applyFill="1" applyAlignment="1">
      <alignment/>
    </xf>
    <xf numFmtId="0" fontId="3" fillId="34" borderId="0" xfId="0" applyFont="1" applyFill="1" applyAlignment="1">
      <alignment horizontal="left" wrapText="1"/>
    </xf>
    <xf numFmtId="0" fontId="0" fillId="34" borderId="0" xfId="0" applyFont="1" applyFill="1" applyAlignment="1">
      <alignment/>
    </xf>
    <xf numFmtId="0" fontId="3" fillId="34" borderId="0" xfId="0" applyFont="1" applyFill="1" applyBorder="1" applyAlignment="1">
      <alignment horizontal="left" wrapText="1"/>
    </xf>
    <xf numFmtId="0" fontId="0" fillId="0" borderId="10" xfId="0" applyFont="1" applyBorder="1" applyAlignment="1">
      <alignment horizontal="left" wrapText="1"/>
    </xf>
    <xf numFmtId="0" fontId="4" fillId="34" borderId="0" xfId="0" applyFont="1" applyFill="1" applyAlignment="1">
      <alignment horizontal="left" wrapText="1"/>
    </xf>
    <xf numFmtId="0" fontId="3" fillId="34" borderId="0" xfId="0" applyFont="1" applyFill="1" applyAlignment="1">
      <alignment wrapText="1"/>
    </xf>
    <xf numFmtId="0" fontId="4" fillId="34" borderId="0" xfId="0" applyFont="1" applyFill="1" applyAlignment="1">
      <alignment wrapText="1"/>
    </xf>
    <xf numFmtId="0" fontId="3" fillId="0" borderId="0" xfId="0" applyFont="1" applyAlignment="1">
      <alignment horizontal="justify" vertical="center"/>
    </xf>
    <xf numFmtId="0" fontId="3" fillId="0" borderId="0" xfId="0" applyFont="1" applyAlignment="1">
      <alignment vertical="top" wrapText="1"/>
    </xf>
    <xf numFmtId="2" fontId="6" fillId="37" borderId="11" xfId="0" applyNumberFormat="1" applyFont="1" applyFill="1" applyBorder="1" applyAlignment="1" applyProtection="1">
      <alignment horizontal="center"/>
      <protection/>
    </xf>
    <xf numFmtId="2" fontId="6" fillId="37" borderId="10" xfId="0" applyNumberFormat="1" applyFont="1" applyFill="1" applyBorder="1" applyAlignment="1" applyProtection="1">
      <alignment horizontal="center"/>
      <protection/>
    </xf>
    <xf numFmtId="0" fontId="6" fillId="12" borderId="16" xfId="0" applyFont="1" applyFill="1" applyBorder="1" applyAlignment="1" applyProtection="1">
      <alignment/>
      <protection/>
    </xf>
    <xf numFmtId="2" fontId="6" fillId="37" borderId="19" xfId="0" applyNumberFormat="1" applyFont="1" applyFill="1" applyBorder="1" applyAlignment="1" applyProtection="1">
      <alignment horizontal="center"/>
      <protection/>
    </xf>
    <xf numFmtId="2" fontId="5" fillId="37" borderId="21" xfId="0" applyNumberFormat="1" applyFont="1" applyFill="1" applyBorder="1" applyAlignment="1" applyProtection="1">
      <alignment horizontal="center"/>
      <protection/>
    </xf>
    <xf numFmtId="2" fontId="6" fillId="34" borderId="0" xfId="0" applyNumberFormat="1" applyFont="1" applyFill="1" applyBorder="1" applyAlignment="1" applyProtection="1">
      <alignment horizontal="center" vertical="center"/>
      <protection/>
    </xf>
    <xf numFmtId="2" fontId="6" fillId="34" borderId="0" xfId="0" applyNumberFormat="1" applyFont="1" applyFill="1" applyBorder="1" applyAlignment="1" applyProtection="1">
      <alignment horizontal="center"/>
      <protection/>
    </xf>
    <xf numFmtId="2" fontId="6" fillId="36" borderId="0" xfId="0" applyNumberFormat="1" applyFont="1" applyFill="1" applyBorder="1" applyAlignment="1" applyProtection="1">
      <alignment horizontal="center"/>
      <protection/>
    </xf>
    <xf numFmtId="180" fontId="6" fillId="34" borderId="0" xfId="0" applyNumberFormat="1" applyFont="1" applyFill="1" applyBorder="1" applyAlignment="1" applyProtection="1">
      <alignment horizontal="center" vertical="center"/>
      <protection/>
    </xf>
    <xf numFmtId="179" fontId="6" fillId="35" borderId="0" xfId="0" applyNumberFormat="1" applyFont="1" applyFill="1" applyBorder="1" applyAlignment="1" applyProtection="1">
      <alignment/>
      <protection locked="0"/>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wrapText="1"/>
      <protection/>
    </xf>
    <xf numFmtId="0" fontId="5" fillId="34" borderId="0" xfId="0" applyFont="1" applyFill="1" applyBorder="1" applyAlignment="1" applyProtection="1">
      <alignment wrapText="1"/>
      <protection/>
    </xf>
    <xf numFmtId="0" fontId="7" fillId="0" borderId="0" xfId="0" applyFont="1" applyAlignment="1">
      <alignment/>
    </xf>
    <xf numFmtId="0" fontId="9" fillId="0" borderId="0" xfId="47" applyFont="1" applyAlignment="1" applyProtection="1">
      <alignment/>
      <protection/>
    </xf>
    <xf numFmtId="0" fontId="3" fillId="34" borderId="0" xfId="0" applyFont="1" applyFill="1" applyAlignment="1">
      <alignment horizontal="left" vertical="center" wrapText="1"/>
    </xf>
    <xf numFmtId="0" fontId="3" fillId="0" borderId="0" xfId="0" applyFont="1" applyAlignment="1">
      <alignment wrapText="1"/>
    </xf>
    <xf numFmtId="0" fontId="3" fillId="34" borderId="0" xfId="0" applyFont="1" applyFill="1" applyAlignment="1">
      <alignment vertical="center" wrapText="1"/>
    </xf>
    <xf numFmtId="0" fontId="3" fillId="0" borderId="0" xfId="0" applyFont="1" applyAlignment="1">
      <alignment horizontal="justify" vertical="center" wrapText="1"/>
    </xf>
    <xf numFmtId="0" fontId="4" fillId="38" borderId="22" xfId="54" applyFont="1" applyFill="1" applyBorder="1" applyAlignment="1">
      <alignment vertical="center" readingOrder="1"/>
      <protection/>
    </xf>
    <xf numFmtId="0" fontId="4" fillId="38" borderId="23" xfId="54" applyFont="1" applyFill="1" applyBorder="1" applyAlignment="1">
      <alignment vertical="center" readingOrder="1"/>
      <protection/>
    </xf>
    <xf numFmtId="0" fontId="3" fillId="38" borderId="24" xfId="0" applyFont="1" applyFill="1" applyBorder="1" applyAlignment="1">
      <alignment vertical="center"/>
    </xf>
    <xf numFmtId="0" fontId="3" fillId="38" borderId="24" xfId="0" applyFont="1" applyFill="1" applyBorder="1" applyAlignment="1">
      <alignment vertical="center" wrapText="1"/>
    </xf>
    <xf numFmtId="0" fontId="5" fillId="38" borderId="25" xfId="54" applyFont="1" applyFill="1" applyBorder="1" applyAlignment="1">
      <alignment vertical="center" readingOrder="1"/>
      <protection/>
    </xf>
    <xf numFmtId="0" fontId="6" fillId="0" borderId="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59" fillId="34" borderId="0" xfId="0" applyFont="1" applyFill="1" applyBorder="1" applyAlignment="1" applyProtection="1">
      <alignment vertical="center"/>
      <protection/>
    </xf>
    <xf numFmtId="0" fontId="59" fillId="34" borderId="0" xfId="0" applyFont="1" applyFill="1" applyBorder="1" applyAlignment="1" applyProtection="1">
      <alignment/>
      <protection/>
    </xf>
    <xf numFmtId="0" fontId="59" fillId="34" borderId="0" xfId="47" applyFont="1" applyFill="1" applyBorder="1" applyAlignment="1" applyProtection="1">
      <alignment horizontal="left" vertical="center"/>
      <protection/>
    </xf>
    <xf numFmtId="180" fontId="5" fillId="37" borderId="10" xfId="0" applyNumberFormat="1" applyFont="1" applyFill="1" applyBorder="1" applyAlignment="1" applyProtection="1">
      <alignment horizontal="center"/>
      <protection/>
    </xf>
    <xf numFmtId="2" fontId="5" fillId="37" borderId="10" xfId="0" applyNumberFormat="1" applyFont="1" applyFill="1" applyBorder="1" applyAlignment="1" applyProtection="1">
      <alignment horizontal="center"/>
      <protection/>
    </xf>
    <xf numFmtId="2" fontId="5" fillId="0" borderId="10" xfId="0" applyNumberFormat="1" applyFont="1" applyBorder="1" applyAlignment="1" applyProtection="1">
      <alignment horizontal="center"/>
      <protection/>
    </xf>
    <xf numFmtId="0" fontId="6" fillId="37" borderId="12" xfId="0" applyFont="1" applyFill="1" applyBorder="1" applyAlignment="1" applyProtection="1">
      <alignment horizontal="center"/>
      <protection/>
    </xf>
    <xf numFmtId="0" fontId="6" fillId="37" borderId="13" xfId="0" applyFont="1" applyFill="1" applyBorder="1" applyAlignment="1" applyProtection="1">
      <alignment horizontal="center"/>
      <protection/>
    </xf>
    <xf numFmtId="0" fontId="6" fillId="0" borderId="10" xfId="0" applyFont="1" applyBorder="1" applyAlignment="1" applyProtection="1">
      <alignment horizontal="center"/>
      <protection/>
    </xf>
    <xf numFmtId="2" fontId="41" fillId="0" borderId="0" xfId="0" applyNumberFormat="1" applyFont="1" applyFill="1" applyBorder="1" applyAlignment="1" applyProtection="1">
      <alignment vertical="center"/>
      <protection/>
    </xf>
    <xf numFmtId="2" fontId="6" fillId="35" borderId="0" xfId="0" applyNumberFormat="1" applyFont="1" applyFill="1" applyBorder="1" applyAlignment="1" applyProtection="1">
      <alignment horizontal="right" wrapText="1"/>
      <protection locked="0"/>
    </xf>
    <xf numFmtId="0" fontId="6" fillId="34" borderId="0" xfId="0" applyFont="1" applyFill="1" applyBorder="1" applyAlignment="1" applyProtection="1">
      <alignment horizontal="center"/>
      <protection/>
    </xf>
    <xf numFmtId="0" fontId="3" fillId="0" borderId="0" xfId="0" applyFont="1" applyFill="1" applyBorder="1" applyAlignment="1">
      <alignment vertical="center" wrapText="1"/>
    </xf>
    <xf numFmtId="3" fontId="3" fillId="0" borderId="0" xfId="0" applyNumberFormat="1" applyFont="1" applyFill="1" applyAlignment="1">
      <alignment/>
    </xf>
    <xf numFmtId="0" fontId="6" fillId="0" borderId="0" xfId="0" applyFont="1" applyFill="1" applyBorder="1" applyAlignment="1" applyProtection="1">
      <alignment horizontal="left" vertical="center" wrapText="1"/>
      <protection/>
    </xf>
    <xf numFmtId="0" fontId="6" fillId="0" borderId="0" xfId="0" applyFont="1" applyBorder="1" applyAlignment="1" applyProtection="1">
      <alignment vertical="top" wrapText="1"/>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6" fillId="0" borderId="0" xfId="0" applyFont="1" applyBorder="1" applyAlignment="1" applyProtection="1">
      <alignment horizontal="left" vertical="top"/>
      <protection/>
    </xf>
    <xf numFmtId="0" fontId="6" fillId="34" borderId="0" xfId="0" applyFont="1" applyFill="1" applyBorder="1" applyAlignment="1" applyProtection="1">
      <alignment/>
      <protection locked="0"/>
    </xf>
    <xf numFmtId="2" fontId="6" fillId="34" borderId="0" xfId="0" applyNumberFormat="1" applyFont="1" applyFill="1" applyAlignment="1" applyProtection="1">
      <alignment/>
      <protection locked="0"/>
    </xf>
    <xf numFmtId="0" fontId="0" fillId="34" borderId="0" xfId="0" applyFont="1" applyFill="1" applyBorder="1" applyAlignment="1" applyProtection="1">
      <alignment/>
      <protection locked="0"/>
    </xf>
    <xf numFmtId="0" fontId="6" fillId="34" borderId="0" xfId="0" applyFont="1" applyFill="1" applyBorder="1" applyAlignment="1" applyProtection="1">
      <alignment horizontal="center"/>
      <protection/>
    </xf>
    <xf numFmtId="0" fontId="0" fillId="34" borderId="0" xfId="0" applyFont="1" applyFill="1" applyBorder="1" applyAlignment="1" applyProtection="1">
      <alignment vertical="center"/>
      <protection/>
    </xf>
    <xf numFmtId="0" fontId="60" fillId="0" borderId="0" xfId="47" applyFont="1" applyAlignment="1" applyProtection="1">
      <alignment vertical="center"/>
      <protection/>
    </xf>
    <xf numFmtId="0" fontId="60" fillId="34" borderId="0" xfId="47" applyFont="1" applyFill="1" applyBorder="1" applyAlignment="1" applyProtection="1">
      <alignment vertical="center"/>
      <protection/>
    </xf>
    <xf numFmtId="0" fontId="60" fillId="34" borderId="0" xfId="47" applyFont="1" applyFill="1" applyBorder="1" applyAlignment="1" applyProtection="1">
      <alignment horizontal="left" vertical="center" wrapText="1"/>
      <protection/>
    </xf>
    <xf numFmtId="0" fontId="60" fillId="34" borderId="0" xfId="47" applyFont="1" applyFill="1" applyBorder="1" applyAlignment="1" applyProtection="1">
      <alignment horizontal="left" vertical="center"/>
      <protection/>
    </xf>
    <xf numFmtId="0" fontId="11" fillId="34" borderId="0" xfId="0" applyFont="1" applyFill="1" applyAlignment="1">
      <alignment wrapText="1"/>
    </xf>
    <xf numFmtId="0" fontId="12" fillId="38" borderId="0" xfId="54" applyFont="1" applyFill="1" applyBorder="1" applyAlignment="1">
      <alignment vertical="top" readingOrder="1"/>
      <protection/>
    </xf>
    <xf numFmtId="0" fontId="3" fillId="38" borderId="0" xfId="0" applyFont="1" applyFill="1" applyBorder="1" applyAlignment="1">
      <alignment vertical="center"/>
    </xf>
    <xf numFmtId="0" fontId="6" fillId="38" borderId="0" xfId="54" applyFont="1" applyFill="1" applyBorder="1" applyAlignment="1">
      <alignment vertical="center" readingOrder="1"/>
      <protection/>
    </xf>
    <xf numFmtId="0" fontId="6" fillId="38" borderId="0" xfId="54" applyFont="1" applyFill="1" applyBorder="1" applyAlignment="1">
      <alignment horizontal="left" vertical="center" readingOrder="1"/>
      <protection/>
    </xf>
    <xf numFmtId="0" fontId="6" fillId="38" borderId="0" xfId="54" applyFont="1" applyFill="1" applyBorder="1" applyAlignment="1">
      <alignment horizontal="center" vertical="center" readingOrder="1"/>
      <protection/>
    </xf>
    <xf numFmtId="0" fontId="3" fillId="38" borderId="26" xfId="0" applyFont="1" applyFill="1" applyBorder="1" applyAlignment="1" applyProtection="1">
      <alignment vertical="center"/>
      <protection locked="0"/>
    </xf>
    <xf numFmtId="0" fontId="3" fillId="38" borderId="27" xfId="0" applyFont="1" applyFill="1" applyBorder="1" applyAlignment="1" applyProtection="1">
      <alignment vertical="center"/>
      <protection locked="0"/>
    </xf>
    <xf numFmtId="0" fontId="3" fillId="38" borderId="28" xfId="0" applyFont="1" applyFill="1" applyBorder="1" applyAlignment="1" applyProtection="1">
      <alignment vertical="center"/>
      <protection locked="0"/>
    </xf>
    <xf numFmtId="0" fontId="61" fillId="34" borderId="0" xfId="47" applyFont="1" applyFill="1" applyBorder="1" applyAlignment="1" applyProtection="1">
      <alignment/>
      <protection/>
    </xf>
    <xf numFmtId="0" fontId="0" fillId="38" borderId="29" xfId="0" applyFont="1" applyFill="1" applyBorder="1" applyAlignment="1" applyProtection="1">
      <alignment/>
      <protection locked="0"/>
    </xf>
    <xf numFmtId="0" fontId="0" fillId="38" borderId="29" xfId="0" applyFont="1" applyFill="1" applyBorder="1" applyAlignment="1" applyProtection="1">
      <alignment/>
      <protection/>
    </xf>
    <xf numFmtId="49" fontId="6" fillId="35" borderId="0" xfId="0" applyNumberFormat="1" applyFont="1" applyFill="1" applyBorder="1" applyAlignment="1" applyProtection="1">
      <alignment/>
      <protection locked="0"/>
    </xf>
    <xf numFmtId="2" fontId="6" fillId="37" borderId="30" xfId="0" applyNumberFormat="1" applyFont="1" applyFill="1" applyBorder="1" applyAlignment="1" applyProtection="1">
      <alignment horizontal="center"/>
      <protection/>
    </xf>
    <xf numFmtId="2" fontId="6" fillId="37" borderId="15" xfId="0" applyNumberFormat="1" applyFont="1" applyFill="1" applyBorder="1" applyAlignment="1" applyProtection="1">
      <alignment horizontal="center"/>
      <protection/>
    </xf>
    <xf numFmtId="2" fontId="6" fillId="37" borderId="16" xfId="0" applyNumberFormat="1" applyFont="1" applyFill="1" applyBorder="1" applyAlignment="1" applyProtection="1">
      <alignment horizontal="center"/>
      <protection/>
    </xf>
    <xf numFmtId="0" fontId="5" fillId="34" borderId="29" xfId="0" applyFont="1" applyFill="1" applyBorder="1" applyAlignment="1" applyProtection="1">
      <alignment horizontal="left"/>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wrapText="1"/>
      <protection/>
    </xf>
    <xf numFmtId="0" fontId="10" fillId="0" borderId="0" xfId="0" applyFont="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6" fillId="34" borderId="0" xfId="0" applyFont="1" applyFill="1" applyBorder="1" applyAlignment="1" applyProtection="1">
      <alignment horizontal="left" vertical="top"/>
      <protection/>
    </xf>
    <xf numFmtId="0" fontId="58" fillId="0" borderId="0" xfId="0" applyFont="1" applyBorder="1" applyAlignment="1" applyProtection="1">
      <alignment horizontal="left" vertical="top" wrapText="1"/>
      <protection/>
    </xf>
    <xf numFmtId="0" fontId="6" fillId="34" borderId="12" xfId="0" applyFont="1" applyFill="1" applyBorder="1" applyAlignment="1" applyProtection="1">
      <alignment horizontal="left" vertical="center" wrapText="1"/>
      <protection/>
    </xf>
    <xf numFmtId="0" fontId="6" fillId="34" borderId="27"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wrapText="1"/>
      <protection/>
    </xf>
    <xf numFmtId="0" fontId="6" fillId="34" borderId="0" xfId="0" applyFont="1" applyFill="1" applyBorder="1" applyAlignment="1" applyProtection="1">
      <alignment horizontal="center"/>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6" fillId="38" borderId="0" xfId="54" applyFont="1" applyFill="1" applyBorder="1" applyAlignment="1">
      <alignment horizontal="left" vertical="top" readingOrder="1"/>
      <protection/>
    </xf>
    <xf numFmtId="0" fontId="6" fillId="38" borderId="0" xfId="54" applyFont="1" applyFill="1" applyBorder="1" applyAlignment="1">
      <alignment vertical="center" wrapText="1" readingOrder="1"/>
      <protection/>
    </xf>
    <xf numFmtId="0" fontId="6" fillId="38" borderId="0" xfId="54" applyFont="1" applyFill="1" applyBorder="1" applyAlignment="1">
      <alignment horizontal="left" vertical="center" readingOrder="1"/>
      <protection/>
    </xf>
    <xf numFmtId="0" fontId="5" fillId="38" borderId="0" xfId="54" applyFont="1" applyFill="1" applyBorder="1" applyAlignment="1">
      <alignment horizontal="left" vertical="center" readingOrder="1"/>
      <protection/>
    </xf>
    <xf numFmtId="2" fontId="6" fillId="33" borderId="31" xfId="0" applyNumberFormat="1" applyFont="1" applyFill="1" applyBorder="1" applyAlignment="1" applyProtection="1">
      <alignment horizontal="center"/>
      <protection/>
    </xf>
    <xf numFmtId="2" fontId="6" fillId="33" borderId="32" xfId="0" applyNumberFormat="1" applyFont="1" applyFill="1" applyBorder="1" applyAlignment="1" applyProtection="1">
      <alignment horizontal="center"/>
      <protection/>
    </xf>
    <xf numFmtId="2" fontId="6" fillId="33" borderId="14" xfId="0" applyNumberFormat="1" applyFont="1" applyFill="1" applyBorder="1" applyAlignment="1" applyProtection="1">
      <alignment horizontal="center"/>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Excel_Bundlogo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26">
    <dxf>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fill>
        <patternFill>
          <bgColor theme="8" tint="0.5999600291252136"/>
        </patternFill>
      </fill>
      <border>
        <left style="thin"/>
        <right style="thin"/>
        <top style="thin"/>
        <bottom style="thin"/>
      </border>
    </dxf>
    <dxf>
      <border>
        <left style="thin"/>
        <right style="thin"/>
        <top style="thin"/>
        <bottom style="thin"/>
      </border>
    </dxf>
    <dxf>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right style="thin"/>
      </border>
    </dxf>
    <dxf>
      <border>
        <left style="thin"/>
        <right style="thin"/>
        <top style="thin"/>
        <bottom style="thin"/>
      </border>
    </dxf>
    <dxf>
      <fill>
        <patternFill>
          <bgColor rgb="FFCCFFFF"/>
        </patternFill>
      </fill>
      <border>
        <left style="thin"/>
        <right style="thin"/>
        <top style="thin"/>
        <bottom style="thin"/>
      </border>
    </dxf>
    <dxf>
      <fill>
        <patternFill>
          <bgColor rgb="FFFFFFCC"/>
        </patternFill>
      </fill>
    </dxf>
    <dxf>
      <fill>
        <patternFill>
          <bgColor rgb="FFCC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right style="thin">
          <color rgb="FF000000"/>
        </right>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638175</xdr:colOff>
      <xdr:row>65</xdr:row>
      <xdr:rowOff>323850</xdr:rowOff>
    </xdr:from>
    <xdr:ext cx="3533775" cy="476250"/>
    <xdr:sp>
      <xdr:nvSpPr>
        <xdr:cNvPr id="1" name="Textfeld 7"/>
        <xdr:cNvSpPr txBox="1">
          <a:spLocks noChangeArrowheads="1"/>
        </xdr:cNvSpPr>
      </xdr:nvSpPr>
      <xdr:spPr>
        <a:xfrm>
          <a:off x="6753225" y="19945350"/>
          <a:ext cx="3533775" cy="476250"/>
        </a:xfrm>
        <a:prstGeom prst="rect">
          <a:avLst/>
        </a:prstGeom>
        <a:noFill/>
        <a:ln w="9525" cmpd="sng">
          <a:noFill/>
        </a:ln>
      </xdr:spPr>
      <xdr:txBody>
        <a:bodyPr vertOverflow="clip" wrap="square" lIns="27432" tIns="324612" rIns="0" bIns="0"/>
        <a:p>
          <a:pPr algn="l">
            <a:defRPr/>
          </a:pPr>
          <a:r>
            <a:rPr lang="en-US" cap="none" sz="1100" b="0" i="0" u="none" baseline="0">
              <a:solidFill>
                <a:srgbClr val="000000"/>
              </a:solidFill>
              <a:latin typeface="Cambria Math"/>
              <a:ea typeface="Cambria Math"/>
              <a:cs typeface="Cambria Math"/>
            </a:rPr>
            <a:t>((Nombre jours de vacances)/(260-nbre j. de vacances))</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100=x%</a:t>
          </a:r>
        </a:p>
      </xdr:txBody>
    </xdr:sp>
    <xdr:clientData/>
  </xdr:oneCellAnchor>
  <xdr:oneCellAnchor>
    <xdr:from>
      <xdr:col>4</xdr:col>
      <xdr:colOff>447675</xdr:colOff>
      <xdr:row>66</xdr:row>
      <xdr:rowOff>400050</xdr:rowOff>
    </xdr:from>
    <xdr:ext cx="5010150" cy="428625"/>
    <xdr:sp>
      <xdr:nvSpPr>
        <xdr:cNvPr id="2" name="Textfeld 8"/>
        <xdr:cNvSpPr txBox="1">
          <a:spLocks noChangeArrowheads="1"/>
        </xdr:cNvSpPr>
      </xdr:nvSpPr>
      <xdr:spPr>
        <a:xfrm>
          <a:off x="6562725" y="20440650"/>
          <a:ext cx="5010150"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_xD835__xDC59_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_xD835__xDC5D_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_xD835__xDC5D_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_xD835__xDC61_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_xD835__xDC5A_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_xD835__xDC56_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_xD835__xDC41_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_xD835__xDC5A_</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_xD835__xDC57_</a:t>
          </a:r>
          <a:r>
            <a:rPr lang="en-US" cap="none" sz="1100" b="0" i="0" u="none" baseline="0">
              <a:solidFill>
                <a:srgbClr val="000000"/>
              </a:solidFill>
              <a:latin typeface="Cambria Math"/>
              <a:ea typeface="Cambria Math"/>
              <a:cs typeface="Cambria Math"/>
            </a:rPr>
            <a:t>_xD835__xDC5C_</a:t>
          </a:r>
          <a:r>
            <a:rPr lang="en-US" cap="none" sz="1100" b="0" i="0" u="none" baseline="0">
              <a:solidFill>
                <a:srgbClr val="000000"/>
              </a:solidFill>
              <a:latin typeface="Cambria Math"/>
              <a:ea typeface="Cambria Math"/>
              <a:cs typeface="Cambria Math"/>
            </a:rPr>
            <a:t>_xD835__xDC62_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_xD835__xDC63_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)/(260−</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_xD835__xDC4F_</a:t>
          </a:r>
          <a:r>
            <a:rPr lang="en-US" cap="none" sz="1100" b="0" i="0" u="none" baseline="0">
              <a:solidFill>
                <a:srgbClr val="000000"/>
              </a:solidFill>
              <a:latin typeface="Cambria Math"/>
              <a:ea typeface="Cambria Math"/>
              <a:cs typeface="Cambria Math"/>
            </a:rPr>
            <a:t>_xD835__xDC5F_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_xD835__xDC57_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_xD835__xDC51_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_xD835__xDC63_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_xD835__xDC4E_</a:t>
          </a:r>
          <a:r>
            <a:rPr lang="en-US" cap="none" sz="1100" b="0" i="0" u="none" baseline="0">
              <a:solidFill>
                <a:srgbClr val="000000"/>
              </a:solidFill>
              <a:latin typeface="Cambria Math"/>
              <a:ea typeface="Cambria Math"/>
              <a:cs typeface="Cambria Math"/>
            </a:rPr>
            <a:t>_xD835__xDC5B_</a:t>
          </a:r>
          <a:r>
            <a:rPr lang="en-US" cap="none" sz="1100" b="0" i="0" u="none" baseline="0">
              <a:solidFill>
                <a:srgbClr val="000000"/>
              </a:solidFill>
              <a:latin typeface="Cambria Math"/>
              <a:ea typeface="Cambria Math"/>
              <a:cs typeface="Cambria Math"/>
            </a:rPr>
            <a:t>_xD835__xDC50_</a:t>
          </a:r>
          <a:r>
            <a:rPr lang="en-US" cap="none" sz="1100" b="0" i="0" u="none" baseline="0">
              <a:solidFill>
                <a:srgbClr val="000000"/>
              </a:solidFill>
              <a:latin typeface="Cambria Math"/>
              <a:ea typeface="Cambria Math"/>
              <a:cs typeface="Cambria Math"/>
            </a:rPr>
            <a:t>_xD835__xDC52_</a:t>
          </a:r>
          <a:r>
            <a:rPr lang="en-US" cap="none" sz="1100" b="0" i="0" u="none" baseline="0">
              <a:solidFill>
                <a:srgbClr val="000000"/>
              </a:solidFill>
              <a:latin typeface="Cambria Math"/>
              <a:ea typeface="Cambria Math"/>
              <a:cs typeface="Cambria Math"/>
            </a:rPr>
            <a:t>_xD835__xDC60_</a:t>
          </a:r>
          <a:r>
            <a:rPr lang="en-US" cap="none" sz="1100" b="0" i="0" u="none" baseline="0">
              <a:solidFill>
                <a:srgbClr val="000000"/>
              </a:solidFill>
              <a:latin typeface="Cambria Math"/>
              <a:ea typeface="Cambria Math"/>
              <a:cs typeface="Cambria Math"/>
            </a:rPr>
            <a:t>))</a:t>
          </a:r>
        </a:p>
      </xdr:txBody>
    </xdr:sp>
    <xdr:clientData/>
  </xdr:oneCellAnchor>
  <xdr:oneCellAnchor>
    <xdr:from>
      <xdr:col>5</xdr:col>
      <xdr:colOff>0</xdr:colOff>
      <xdr:row>48</xdr:row>
      <xdr:rowOff>123825</xdr:rowOff>
    </xdr:from>
    <xdr:ext cx="5715000" cy="1095375"/>
    <xdr:sp>
      <xdr:nvSpPr>
        <xdr:cNvPr id="3" name="Textfeld 6"/>
        <xdr:cNvSpPr txBox="1">
          <a:spLocks noChangeArrowheads="1"/>
        </xdr:cNvSpPr>
      </xdr:nvSpPr>
      <xdr:spPr>
        <a:xfrm>
          <a:off x="7791450" y="12020550"/>
          <a:ext cx="5715000" cy="1095375"/>
        </a:xfrm>
        <a:prstGeom prst="rect">
          <a:avLst/>
        </a:prstGeom>
        <a:solidFill>
          <a:srgbClr val="D9D9D9">
            <a:alpha val="65000"/>
          </a:srgbClr>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L'employé soussigné confirme que les conditions de salaires mentionnées dans le présent document lui sont assurées pour son engagement en Suisse: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Date et signature de l'employé</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______________________________________________________</a:t>
          </a:r>
        </a:p>
      </xdr:txBody>
    </xdr:sp>
    <xdr:clientData/>
  </xdr:oneCellAnchor>
  <xdr:oneCellAnchor>
    <xdr:from>
      <xdr:col>0</xdr:col>
      <xdr:colOff>9525</xdr:colOff>
      <xdr:row>48</xdr:row>
      <xdr:rowOff>57150</xdr:rowOff>
    </xdr:from>
    <xdr:ext cx="6067425" cy="971550"/>
    <xdr:sp>
      <xdr:nvSpPr>
        <xdr:cNvPr id="4" name="Textfeld 8"/>
        <xdr:cNvSpPr txBox="1">
          <a:spLocks noChangeArrowheads="1"/>
        </xdr:cNvSpPr>
      </xdr:nvSpPr>
      <xdr:spPr>
        <a:xfrm>
          <a:off x="9525" y="11953875"/>
          <a:ext cx="6067425" cy="9715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Remarque: 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autres conditions de travail</a:t>
          </a:r>
          <a:r>
            <a:rPr lang="en-US" cap="none" sz="1100" b="0" i="0" u="none" baseline="0">
              <a:solidFill>
                <a:srgbClr val="000000"/>
              </a:solidFill>
              <a:latin typeface="Arial"/>
              <a:ea typeface="Arial"/>
              <a:cs typeface="Arial"/>
            </a:rPr>
            <a:t> mentionnées à l'art. 2, al. 1, de la loi sur les travailleurs détachés,</a:t>
          </a:r>
          <a:r>
            <a:rPr lang="en-US" cap="none" sz="1100" b="0" i="0" u="none" baseline="0">
              <a:solidFill>
                <a:srgbClr val="000000"/>
              </a:solidFill>
              <a:latin typeface="Arial"/>
              <a:ea typeface="Arial"/>
              <a:cs typeface="Arial"/>
            </a:rPr>
            <a:t> telles que l</a:t>
          </a:r>
          <a:r>
            <a:rPr lang="en-US" cap="none" sz="1100" b="1" i="0" u="none" baseline="0">
              <a:solidFill>
                <a:srgbClr val="000000"/>
              </a:solidFill>
              <a:latin typeface="Arial"/>
              <a:ea typeface="Arial"/>
              <a:cs typeface="Arial"/>
            </a:rPr>
            <a:t>a durée du travail et du repos, la sécurité, la santé et l'hygiène au travail, la protection des femmes et des jeunes ainsi que  la durée des vacances</a:t>
          </a:r>
          <a:r>
            <a:rPr lang="en-US" cap="none" sz="1100" b="1" i="0" u="none" baseline="0">
              <a:solidFill>
                <a:srgbClr val="000000"/>
              </a:solidFill>
              <a:latin typeface="Arial"/>
              <a:ea typeface="Arial"/>
              <a:cs typeface="Arial"/>
            </a:rPr>
            <a:t> et l'interdiction de discrimination </a:t>
          </a:r>
          <a:r>
            <a:rPr lang="en-US" cap="none" sz="1100" b="0" i="0" u="none" baseline="0">
              <a:solidFill>
                <a:srgbClr val="000000"/>
              </a:solidFill>
              <a:latin typeface="Arial"/>
              <a:ea typeface="Arial"/>
              <a:cs typeface="Arial"/>
            </a:rPr>
            <a:t>sont couvertes par la « Déclaration du sous-traitant relative au respect des conditions minimales de travail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tv.admin.ch/mwst/dienstleistungen/00304/00308/index.html?lang=fr" TargetMode="External" /><Relationship Id="rId2" Type="http://schemas.openxmlformats.org/officeDocument/2006/relationships/hyperlink" Target="http://www.feiertagskalender.ch/index.php?geo=0&amp;jahr=2014&amp;klasse=5&amp;hl=f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eco.admin.ch/themen/00385/00448/00451/index.html?lang=fr"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88"/>
  <sheetViews>
    <sheetView tabSelected="1" zoomScaleSheetLayoutView="100" workbookViewId="0" topLeftCell="A1">
      <selection activeCell="E15" sqref="E15"/>
    </sheetView>
  </sheetViews>
  <sheetFormatPr defaultColWidth="11.421875" defaultRowHeight="12.75"/>
  <cols>
    <col min="1" max="1" width="46.140625" style="1" customWidth="1"/>
    <col min="2" max="2" width="11.7109375" style="1" customWidth="1"/>
    <col min="3" max="3" width="11.421875" style="1" customWidth="1"/>
    <col min="4" max="4" width="22.421875" style="1" customWidth="1"/>
    <col min="5" max="5" width="25.140625" style="1" customWidth="1"/>
    <col min="6" max="6" width="39.28125" style="1" customWidth="1"/>
    <col min="7" max="8" width="11.421875" style="1" customWidth="1"/>
    <col min="9" max="10" width="12.140625" style="1" bestFit="1" customWidth="1"/>
    <col min="11" max="16384" width="11.421875" style="1" customWidth="1"/>
  </cols>
  <sheetData>
    <row r="1" spans="1:10" ht="18.75" customHeight="1">
      <c r="A1" s="117" t="s">
        <v>126</v>
      </c>
      <c r="B1" s="118"/>
      <c r="C1" s="118"/>
      <c r="D1" s="118"/>
      <c r="E1" s="118"/>
      <c r="F1" s="118"/>
      <c r="G1" s="118"/>
      <c r="H1" s="118"/>
      <c r="I1" s="118"/>
      <c r="J1" s="118"/>
    </row>
    <row r="2" spans="1:10" ht="23.25" customHeight="1">
      <c r="A2" s="146" t="s">
        <v>127</v>
      </c>
      <c r="B2" s="146"/>
      <c r="C2" s="122"/>
      <c r="D2" s="122"/>
      <c r="E2" s="122"/>
      <c r="F2" s="122"/>
      <c r="G2" s="122"/>
      <c r="H2" s="122"/>
      <c r="I2" s="122"/>
      <c r="J2" s="124"/>
    </row>
    <row r="3" spans="1:10" ht="33" customHeight="1">
      <c r="A3" s="147" t="s">
        <v>128</v>
      </c>
      <c r="B3" s="147"/>
      <c r="C3" s="147"/>
      <c r="D3" s="147"/>
      <c r="E3" s="147"/>
      <c r="F3" s="147"/>
      <c r="G3" s="147"/>
      <c r="H3" s="147"/>
      <c r="I3" s="147"/>
      <c r="J3" s="118"/>
    </row>
    <row r="4" spans="1:10" ht="22.5" customHeight="1">
      <c r="A4" s="119" t="s">
        <v>129</v>
      </c>
      <c r="B4" s="122"/>
      <c r="C4" s="122"/>
      <c r="D4" s="122"/>
      <c r="E4" s="122"/>
      <c r="F4" s="122"/>
      <c r="G4" s="122"/>
      <c r="H4" s="122"/>
      <c r="I4" s="122"/>
      <c r="J4" s="122"/>
    </row>
    <row r="5" spans="1:10" ht="27.75" customHeight="1">
      <c r="A5" s="148" t="s">
        <v>130</v>
      </c>
      <c r="B5" s="148"/>
      <c r="C5" s="148"/>
      <c r="D5" s="148"/>
      <c r="E5" s="148"/>
      <c r="F5" s="126"/>
      <c r="G5" s="127" t="s">
        <v>134</v>
      </c>
      <c r="H5" s="127"/>
      <c r="I5" s="127"/>
      <c r="J5" s="127"/>
    </row>
    <row r="6" spans="1:11" ht="24" customHeight="1">
      <c r="A6" s="148" t="s">
        <v>131</v>
      </c>
      <c r="B6" s="148"/>
      <c r="C6" s="148"/>
      <c r="D6" s="122"/>
      <c r="E6" s="122"/>
      <c r="F6" s="122"/>
      <c r="G6" s="118"/>
      <c r="H6" s="118"/>
      <c r="I6" s="118"/>
      <c r="J6" s="118"/>
      <c r="K6" s="100"/>
    </row>
    <row r="7" spans="1:11" ht="24" customHeight="1">
      <c r="A7" s="149" t="s">
        <v>132</v>
      </c>
      <c r="B7" s="149"/>
      <c r="C7" s="149"/>
      <c r="D7" s="149"/>
      <c r="E7" s="123"/>
      <c r="F7" s="123"/>
      <c r="G7" s="118"/>
      <c r="H7" s="118"/>
      <c r="I7" s="118"/>
      <c r="J7" s="118"/>
      <c r="K7" s="100"/>
    </row>
    <row r="8" spans="1:11" ht="24.75" customHeight="1">
      <c r="A8" s="120" t="s">
        <v>133</v>
      </c>
      <c r="B8" s="122"/>
      <c r="C8" s="122"/>
      <c r="D8" s="122"/>
      <c r="E8" s="122"/>
      <c r="F8" s="122"/>
      <c r="G8" s="118"/>
      <c r="H8" s="118"/>
      <c r="I8" s="118"/>
      <c r="J8" s="118"/>
      <c r="K8" s="100"/>
    </row>
    <row r="9" spans="1:11" ht="15" customHeight="1">
      <c r="A9" s="121"/>
      <c r="B9" s="118"/>
      <c r="C9" s="118"/>
      <c r="D9" s="118"/>
      <c r="E9" s="118"/>
      <c r="F9" s="118"/>
      <c r="G9" s="118"/>
      <c r="H9" s="118"/>
      <c r="I9" s="118"/>
      <c r="J9" s="118"/>
      <c r="K9" s="100"/>
    </row>
    <row r="10" spans="1:11" ht="12" customHeight="1">
      <c r="A10" s="21"/>
      <c r="B10" s="21"/>
      <c r="C10" s="21"/>
      <c r="D10" s="21"/>
      <c r="E10" s="21"/>
      <c r="F10" s="21"/>
      <c r="G10" s="21"/>
      <c r="H10" s="21"/>
      <c r="I10" s="21"/>
      <c r="J10" s="21"/>
      <c r="K10" s="100"/>
    </row>
    <row r="11" spans="1:36" ht="15" customHeight="1">
      <c r="A11" s="85" t="s">
        <v>3</v>
      </c>
      <c r="B11" s="81"/>
      <c r="C11" s="81"/>
      <c r="D11" s="81"/>
      <c r="E11" s="82"/>
      <c r="F11" s="83"/>
      <c r="G11" s="84"/>
      <c r="H11" s="84"/>
      <c r="I11" s="84"/>
      <c r="J11" s="84"/>
      <c r="O11" s="46"/>
      <c r="P11" s="46"/>
      <c r="Q11" s="46"/>
      <c r="R11" s="46"/>
      <c r="S11" s="46"/>
      <c r="T11" s="46"/>
      <c r="U11" s="46"/>
      <c r="V11" s="46"/>
      <c r="W11" s="46"/>
      <c r="X11" s="46"/>
      <c r="Y11" s="46"/>
      <c r="Z11" s="46"/>
      <c r="AA11" s="46"/>
      <c r="AB11" s="46"/>
      <c r="AC11" s="46"/>
      <c r="AD11" s="46"/>
      <c r="AE11" s="46"/>
      <c r="AF11" s="46"/>
      <c r="AG11" s="46"/>
      <c r="AH11" s="46"/>
      <c r="AI11" s="46"/>
      <c r="AJ11" s="46"/>
    </row>
    <row r="12" spans="1:36" ht="15" customHeight="1">
      <c r="A12" s="16" t="s">
        <v>28</v>
      </c>
      <c r="B12" s="22"/>
      <c r="C12" s="22"/>
      <c r="D12" s="19"/>
      <c r="E12" s="19"/>
      <c r="F12" s="16" t="s">
        <v>46</v>
      </c>
      <c r="G12" s="19"/>
      <c r="H12" s="19"/>
      <c r="I12" s="20"/>
      <c r="J12" s="20"/>
      <c r="O12" s="46"/>
      <c r="P12" s="46"/>
      <c r="Q12" s="46"/>
      <c r="R12" s="46"/>
      <c r="S12" s="46"/>
      <c r="T12" s="46"/>
      <c r="U12" s="46"/>
      <c r="V12" s="46"/>
      <c r="W12" s="46"/>
      <c r="X12" s="46"/>
      <c r="Y12" s="46"/>
      <c r="Z12" s="46"/>
      <c r="AA12" s="46"/>
      <c r="AB12" s="46"/>
      <c r="AC12" s="46"/>
      <c r="AD12" s="46"/>
      <c r="AE12" s="46"/>
      <c r="AF12" s="46"/>
      <c r="AG12" s="46"/>
      <c r="AH12" s="46"/>
      <c r="AI12" s="46"/>
      <c r="AJ12" s="46"/>
    </row>
    <row r="13" spans="1:36" s="4" customFormat="1" ht="33.75" customHeight="1">
      <c r="A13" s="16" t="s">
        <v>4</v>
      </c>
      <c r="B13" s="16"/>
      <c r="C13" s="15"/>
      <c r="D13" s="14"/>
      <c r="E13" s="14"/>
      <c r="F13" s="17"/>
      <c r="G13" s="144" t="s">
        <v>42</v>
      </c>
      <c r="H13" s="145"/>
      <c r="I13" s="144" t="s">
        <v>43</v>
      </c>
      <c r="J13" s="145"/>
      <c r="K13" s="86"/>
      <c r="L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s="4" customFormat="1" ht="15" customHeight="1">
      <c r="A14" s="16"/>
      <c r="B14" s="16"/>
      <c r="C14" s="16" t="s">
        <v>0</v>
      </c>
      <c r="D14" s="14"/>
      <c r="E14" s="14"/>
      <c r="F14" s="18"/>
      <c r="G14" s="94" t="s">
        <v>1</v>
      </c>
      <c r="H14" s="96" t="s">
        <v>6</v>
      </c>
      <c r="I14" s="96" t="s">
        <v>6</v>
      </c>
      <c r="J14" s="95" t="s">
        <v>1</v>
      </c>
      <c r="K14" s="86"/>
      <c r="L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s="4" customFormat="1" ht="15" customHeight="1">
      <c r="A15" s="16"/>
      <c r="B15" s="16"/>
      <c r="C15" s="3"/>
      <c r="D15" s="14"/>
      <c r="E15" s="14"/>
      <c r="F15" s="5" t="s">
        <v>8</v>
      </c>
      <c r="G15" s="62">
        <f aca="true" t="shared" si="0" ref="G15:G24">$H15*$C$44</f>
        <v>18.441000000000003</v>
      </c>
      <c r="H15" s="6">
        <f>IF(D16="euros par heure",C16,C16/((C24*52)/12))</f>
        <v>15</v>
      </c>
      <c r="I15" s="6">
        <f>$J15/$C$44</f>
        <v>19.725069139417602</v>
      </c>
      <c r="J15" s="62">
        <f>C37</f>
        <v>24.25</v>
      </c>
      <c r="K15" s="86"/>
      <c r="L15" s="36"/>
      <c r="O15" s="36"/>
      <c r="P15" s="36"/>
      <c r="Q15" s="36"/>
      <c r="R15" s="36"/>
      <c r="S15" s="36"/>
      <c r="T15" s="36"/>
      <c r="U15" s="36"/>
      <c r="V15" s="36"/>
      <c r="W15" s="36"/>
      <c r="X15" s="36"/>
      <c r="Y15" s="36"/>
      <c r="Z15" s="36"/>
      <c r="AA15" s="36"/>
      <c r="AB15" s="36"/>
      <c r="AC15" s="36"/>
      <c r="AD15" s="36"/>
      <c r="AE15" s="36"/>
      <c r="AF15" s="36"/>
      <c r="AG15" s="36"/>
      <c r="AH15" s="36"/>
      <c r="AI15" s="36"/>
      <c r="AJ15" s="36"/>
    </row>
    <row r="16" spans="1:36" s="4" customFormat="1" ht="31.5" customHeight="1">
      <c r="A16" s="15" t="s">
        <v>8</v>
      </c>
      <c r="B16" s="15"/>
      <c r="C16" s="13">
        <v>15</v>
      </c>
      <c r="D16" s="109" t="s">
        <v>10</v>
      </c>
      <c r="E16" s="34"/>
      <c r="F16" s="44" t="s">
        <v>35</v>
      </c>
      <c r="G16" s="63">
        <f t="shared" si="0"/>
        <v>0.18859468846153846</v>
      </c>
      <c r="H16" s="7">
        <f>C23/((52*C24)/12)</f>
        <v>0.15340384615384614</v>
      </c>
      <c r="I16" s="12"/>
      <c r="J16" s="64"/>
      <c r="K16" s="86"/>
      <c r="L16" s="46" t="s">
        <v>39</v>
      </c>
      <c r="O16" s="36"/>
      <c r="P16" s="36"/>
      <c r="Q16" s="36"/>
      <c r="R16" s="36"/>
      <c r="S16" s="36"/>
      <c r="T16" s="36"/>
      <c r="U16" s="36"/>
      <c r="V16" s="36"/>
      <c r="W16" s="36"/>
      <c r="X16" s="36"/>
      <c r="Y16" s="36"/>
      <c r="Z16" s="36"/>
      <c r="AA16" s="36"/>
      <c r="AB16" s="36"/>
      <c r="AC16" s="36"/>
      <c r="AD16" s="36"/>
      <c r="AE16" s="36"/>
      <c r="AF16" s="36"/>
      <c r="AG16" s="36"/>
      <c r="AH16" s="36"/>
      <c r="AI16" s="36"/>
      <c r="AJ16" s="36"/>
    </row>
    <row r="17" spans="1:36" s="4" customFormat="1" ht="15" customHeight="1">
      <c r="A17" s="15" t="s">
        <v>30</v>
      </c>
      <c r="B17" s="15"/>
      <c r="C17" s="13">
        <v>8</v>
      </c>
      <c r="D17" s="14" t="s">
        <v>11</v>
      </c>
      <c r="E17" s="14"/>
      <c r="F17" s="5" t="s">
        <v>12</v>
      </c>
      <c r="G17" s="63">
        <f t="shared" si="0"/>
        <v>2.429947133277592</v>
      </c>
      <c r="H17" s="7">
        <f>(H15+H16)*(C25/(260-C25))</f>
        <v>1.9765309364548496</v>
      </c>
      <c r="I17" s="7">
        <f>$J17/$C$44</f>
        <v>1.6437557616181333</v>
      </c>
      <c r="J17" s="63">
        <f>J15*(C38/(260-C38))</f>
        <v>2.020833333333333</v>
      </c>
      <c r="K17" s="86"/>
      <c r="L17" s="46" t="s">
        <v>40</v>
      </c>
      <c r="O17" s="36"/>
      <c r="P17" s="36"/>
      <c r="Q17" s="36"/>
      <c r="R17" s="36"/>
      <c r="S17" s="36"/>
      <c r="T17" s="36"/>
      <c r="U17" s="36"/>
      <c r="V17" s="36"/>
      <c r="W17" s="36"/>
      <c r="X17" s="36"/>
      <c r="Y17" s="36"/>
      <c r="Z17" s="36"/>
      <c r="AA17" s="36"/>
      <c r="AB17" s="36"/>
      <c r="AC17" s="36"/>
      <c r="AD17" s="36"/>
      <c r="AE17" s="36"/>
      <c r="AF17" s="36"/>
      <c r="AG17" s="36"/>
      <c r="AH17" s="36"/>
      <c r="AI17" s="36"/>
      <c r="AJ17" s="36"/>
    </row>
    <row r="18" spans="1:36" s="4" customFormat="1" ht="15" customHeight="1">
      <c r="A18" s="15" t="s">
        <v>13</v>
      </c>
      <c r="B18" s="15"/>
      <c r="C18" s="13">
        <v>8</v>
      </c>
      <c r="D18" s="14" t="s">
        <v>31</v>
      </c>
      <c r="E18" s="14"/>
      <c r="F18" s="5" t="s">
        <v>14</v>
      </c>
      <c r="G18" s="63">
        <f t="shared" si="0"/>
        <v>0.7451837875384616</v>
      </c>
      <c r="H18" s="7">
        <f>(H15+H16)*(C26/(260-C26))</f>
        <v>0.6061361538461538</v>
      </c>
      <c r="I18" s="7">
        <f>$J18/$C$44</f>
        <v>0.7072733954372846</v>
      </c>
      <c r="J18" s="63">
        <f>J15*(C39/(260-C39))</f>
        <v>0.8695219123505977</v>
      </c>
      <c r="K18" s="86"/>
      <c r="L18" s="36" t="s">
        <v>47</v>
      </c>
      <c r="O18" s="36"/>
      <c r="P18" s="36"/>
      <c r="Q18" s="36"/>
      <c r="R18" s="36"/>
      <c r="S18" s="36"/>
      <c r="T18" s="36"/>
      <c r="U18" s="36"/>
      <c r="V18" s="36"/>
      <c r="W18" s="36"/>
      <c r="X18" s="36"/>
      <c r="Y18" s="36"/>
      <c r="Z18" s="36"/>
      <c r="AA18" s="36"/>
      <c r="AB18" s="36"/>
      <c r="AC18" s="36"/>
      <c r="AD18" s="36"/>
      <c r="AE18" s="36"/>
      <c r="AF18" s="36"/>
      <c r="AG18" s="36"/>
      <c r="AH18" s="36"/>
      <c r="AI18" s="36"/>
      <c r="AJ18" s="36"/>
    </row>
    <row r="19" spans="1:36" s="4" customFormat="1" ht="15" customHeight="1">
      <c r="A19" s="15" t="s">
        <v>33</v>
      </c>
      <c r="B19" s="15"/>
      <c r="C19" s="13">
        <v>64</v>
      </c>
      <c r="D19" s="14" t="s">
        <v>15</v>
      </c>
      <c r="E19" s="14"/>
      <c r="F19" s="5" t="s">
        <v>16</v>
      </c>
      <c r="G19" s="63">
        <f t="shared" si="0"/>
        <v>1.4536483739518398</v>
      </c>
      <c r="H19" s="8">
        <f>IF(D29="en euros par année",(H15+H16+H17+H18)*L30/100*1/12,IF(D29="en % d'un salaire mensuel",(H15+H16+H17+H18)*C29/100*1/12,(H15+H16+H17+H18)*C29/100))</f>
        <v>1.1824047290969901</v>
      </c>
      <c r="I19" s="7">
        <f>$J19/$C$44</f>
        <v>1.8396748580394182</v>
      </c>
      <c r="J19" s="63">
        <f>(J15+J17+J18)*(C40/100)*(1/12)</f>
        <v>2.261696270473661</v>
      </c>
      <c r="K19" s="86"/>
      <c r="L19" s="36" t="s">
        <v>5</v>
      </c>
      <c r="O19" s="36"/>
      <c r="P19" s="36"/>
      <c r="Q19" s="36"/>
      <c r="R19" s="36"/>
      <c r="S19" s="36"/>
      <c r="T19" s="36"/>
      <c r="U19" s="36"/>
      <c r="V19" s="36"/>
      <c r="W19" s="36"/>
      <c r="X19" s="36"/>
      <c r="Y19" s="36"/>
      <c r="Z19" s="36"/>
      <c r="AA19" s="36"/>
      <c r="AB19" s="36"/>
      <c r="AC19" s="36"/>
      <c r="AD19" s="36"/>
      <c r="AE19" s="36"/>
      <c r="AF19" s="36"/>
      <c r="AG19" s="36"/>
      <c r="AH19" s="36"/>
      <c r="AI19" s="36"/>
      <c r="AJ19" s="36"/>
    </row>
    <row r="20" spans="1:36" s="4" customFormat="1" ht="15" customHeight="1">
      <c r="A20" s="107" t="s">
        <v>5</v>
      </c>
      <c r="B20" s="35"/>
      <c r="C20" s="13">
        <v>6</v>
      </c>
      <c r="D20" s="14" t="s">
        <v>15</v>
      </c>
      <c r="E20" s="14"/>
      <c r="F20" s="5" t="s">
        <v>17</v>
      </c>
      <c r="G20" s="63">
        <f t="shared" si="0"/>
        <v>0</v>
      </c>
      <c r="H20" s="8">
        <f>IF(D30="en euros par année",(H15+H16+H17+H18)*L31/100*1/12,IF(D30="en % d'un salaire mensuel",(H15+H16+H17+H18)*C30/100*1/12,(H15+H16+H17+H18)*C30/100))</f>
        <v>0</v>
      </c>
      <c r="I20" s="40">
        <f>$J20/$C$44</f>
        <v>0</v>
      </c>
      <c r="J20" s="65">
        <f>(J15+J17+J18)*(C41/100)*(1/12)</f>
        <v>0</v>
      </c>
      <c r="K20" s="86"/>
      <c r="L20" s="36" t="s">
        <v>7</v>
      </c>
      <c r="O20" s="36"/>
      <c r="P20" s="36"/>
      <c r="Q20" s="36"/>
      <c r="R20" s="36"/>
      <c r="S20" s="36"/>
      <c r="T20" s="36"/>
      <c r="U20" s="36"/>
      <c r="V20" s="36"/>
      <c r="W20" s="36"/>
      <c r="X20" s="36"/>
      <c r="Y20" s="36"/>
      <c r="Z20" s="36"/>
      <c r="AA20" s="36"/>
      <c r="AB20" s="36"/>
      <c r="AC20" s="36"/>
      <c r="AD20" s="36"/>
      <c r="AE20" s="36"/>
      <c r="AF20" s="36"/>
      <c r="AG20" s="36"/>
      <c r="AH20" s="36"/>
      <c r="AI20" s="36"/>
      <c r="AJ20" s="36"/>
    </row>
    <row r="21" spans="1:36" s="4" customFormat="1" ht="19.5" customHeight="1">
      <c r="A21" s="42" t="str">
        <f>IF(AND(A20="          dont travail de nuit",C20&gt;0),"          supplément de nuit",IF(AND(A20="          dont travail du samedi",C20&gt;0),"          supplément du samedi",IF(AND(A20="          dont travail du dimanche",C20&gt;0),"          supplément du dimanche","")))</f>
        <v>          supplément de nuit</v>
      </c>
      <c r="B21" s="15"/>
      <c r="C21" s="13">
        <v>4.932</v>
      </c>
      <c r="D21" s="14" t="str">
        <f>IF(C20&gt;0,"euros par heure","")</f>
        <v>euros par heure</v>
      </c>
      <c r="E21" s="14"/>
      <c r="F21" s="44" t="s">
        <v>72</v>
      </c>
      <c r="G21" s="63">
        <f t="shared" si="0"/>
        <v>0</v>
      </c>
      <c r="H21" s="39">
        <f>IF(D31="en euros par année",(H15+H16+H17+H18)*(L32/100)*1/12,IF(D31="en % d'un salaire mensuel",(H15+H16+H17+H18)*(C31/100)*1/12,(H15+H16+H17+H18)*C31/100))</f>
        <v>0</v>
      </c>
      <c r="I21" s="150"/>
      <c r="J21" s="129"/>
      <c r="K21" s="86"/>
      <c r="L21" s="36" t="s">
        <v>9</v>
      </c>
      <c r="O21" s="36"/>
      <c r="P21" s="36"/>
      <c r="Q21" s="36"/>
      <c r="R21" s="36"/>
      <c r="S21" s="36"/>
      <c r="T21" s="36"/>
      <c r="U21" s="36"/>
      <c r="V21" s="36"/>
      <c r="W21" s="36"/>
      <c r="X21" s="36"/>
      <c r="Y21" s="36"/>
      <c r="Z21" s="36"/>
      <c r="AA21" s="36"/>
      <c r="AB21" s="36"/>
      <c r="AC21" s="36"/>
      <c r="AD21" s="36"/>
      <c r="AE21" s="36"/>
      <c r="AF21" s="36"/>
      <c r="AG21" s="36"/>
      <c r="AH21" s="36"/>
      <c r="AI21" s="36"/>
      <c r="AJ21" s="36"/>
    </row>
    <row r="22" spans="1:36" s="4" customFormat="1" ht="15" customHeight="1">
      <c r="A22" s="37" t="s">
        <v>120</v>
      </c>
      <c r="C22" s="13">
        <v>3</v>
      </c>
      <c r="D22" s="4" t="s">
        <v>15</v>
      </c>
      <c r="E22" s="14"/>
      <c r="F22" s="87" t="s">
        <v>71</v>
      </c>
      <c r="G22" s="63">
        <f t="shared" si="0"/>
        <v>1.8170604674397997</v>
      </c>
      <c r="H22" s="39">
        <f>IF(D32="en euros par année",(H15+H16+H17+H18)*(L33/100)*1/12,IF(D32="en % d'un salaire mensuel",(H15+H16+H17+H18)*(C32/100)*1/12,(H15+H16+H17+H18)*C32/100))</f>
        <v>1.4780059113712376</v>
      </c>
      <c r="I22" s="151"/>
      <c r="J22" s="130"/>
      <c r="K22" s="86"/>
      <c r="L22" s="36" t="s">
        <v>10</v>
      </c>
      <c r="O22" s="36"/>
      <c r="P22" s="36" t="s">
        <v>49</v>
      </c>
      <c r="Q22" s="36"/>
      <c r="R22" s="36"/>
      <c r="S22" s="36"/>
      <c r="T22" s="36"/>
      <c r="U22" s="36"/>
      <c r="V22" s="36"/>
      <c r="W22" s="36"/>
      <c r="X22" s="36"/>
      <c r="Y22" s="36"/>
      <c r="Z22" s="36"/>
      <c r="AA22" s="36"/>
      <c r="AB22" s="36"/>
      <c r="AC22" s="36"/>
      <c r="AD22" s="36"/>
      <c r="AE22" s="36"/>
      <c r="AF22" s="36"/>
      <c r="AG22" s="36"/>
      <c r="AH22" s="36"/>
      <c r="AI22" s="36"/>
      <c r="AJ22" s="36"/>
    </row>
    <row r="23" spans="1:36" s="4" customFormat="1" ht="33" customHeight="1">
      <c r="A23" s="35" t="s">
        <v>35</v>
      </c>
      <c r="B23" s="15"/>
      <c r="C23" s="13">
        <v>26.59</v>
      </c>
      <c r="D23" s="14" t="s">
        <v>29</v>
      </c>
      <c r="E23" s="14"/>
      <c r="F23" s="5" t="s">
        <v>38</v>
      </c>
      <c r="G23" s="62">
        <f t="shared" si="0"/>
        <v>4.0650111</v>
      </c>
      <c r="H23" s="6">
        <f>C28</f>
        <v>3.3065</v>
      </c>
      <c r="I23" s="151"/>
      <c r="J23" s="130"/>
      <c r="K23" s="86"/>
      <c r="L23" s="36" t="s">
        <v>29</v>
      </c>
      <c r="O23" s="36"/>
      <c r="P23" s="36" t="s">
        <v>34</v>
      </c>
      <c r="Q23" s="36"/>
      <c r="R23" s="36"/>
      <c r="S23" s="36"/>
      <c r="T23" s="36"/>
      <c r="U23" s="36"/>
      <c r="V23" s="36"/>
      <c r="W23" s="36"/>
      <c r="X23" s="36"/>
      <c r="Y23" s="36"/>
      <c r="Z23" s="36"/>
      <c r="AA23" s="36"/>
      <c r="AB23" s="36"/>
      <c r="AC23" s="36"/>
      <c r="AD23" s="36"/>
      <c r="AE23" s="36"/>
      <c r="AF23" s="36"/>
      <c r="AG23" s="36"/>
      <c r="AH23" s="36"/>
      <c r="AI23" s="36"/>
      <c r="AJ23" s="36"/>
    </row>
    <row r="24" spans="1:36" s="4" customFormat="1" ht="33" customHeight="1">
      <c r="A24" s="35" t="s">
        <v>36</v>
      </c>
      <c r="B24" s="15"/>
      <c r="C24" s="13">
        <v>40</v>
      </c>
      <c r="D24" s="14" t="s">
        <v>32</v>
      </c>
      <c r="E24" s="14"/>
      <c r="F24" s="38" t="s">
        <v>23</v>
      </c>
      <c r="G24" s="65">
        <f t="shared" si="0"/>
        <v>0.26171874999999895</v>
      </c>
      <c r="H24" s="40">
        <f>IF(D27="euros pour la durée de la mission",(($C27)-((C18*C45)+(C17*C46))/C44)/C19,(C27-(C45+C46)/C44)/(C19/C17))</f>
        <v>0.21288331706523422</v>
      </c>
      <c r="I24" s="152"/>
      <c r="J24" s="131"/>
      <c r="K24" s="86"/>
      <c r="L24" s="36"/>
      <c r="O24" s="36"/>
      <c r="P24" s="36" t="s">
        <v>50</v>
      </c>
      <c r="Q24" s="36"/>
      <c r="R24" s="36"/>
      <c r="S24" s="36"/>
      <c r="T24" s="36"/>
      <c r="U24" s="36"/>
      <c r="V24" s="36"/>
      <c r="W24" s="36"/>
      <c r="X24" s="36"/>
      <c r="Y24" s="36"/>
      <c r="Z24" s="36"/>
      <c r="AA24" s="36"/>
      <c r="AB24" s="36"/>
      <c r="AC24" s="36"/>
      <c r="AD24" s="36"/>
      <c r="AE24" s="36"/>
      <c r="AF24" s="36"/>
      <c r="AG24" s="36"/>
      <c r="AH24" s="36"/>
      <c r="AI24" s="36"/>
      <c r="AJ24" s="36"/>
    </row>
    <row r="25" spans="1:36" s="4" customFormat="1" ht="15" customHeight="1" thickBot="1">
      <c r="A25" s="15" t="s">
        <v>21</v>
      </c>
      <c r="B25" s="15"/>
      <c r="C25" s="13">
        <v>30</v>
      </c>
      <c r="D25" s="14" t="s">
        <v>11</v>
      </c>
      <c r="E25" s="14"/>
      <c r="F25" s="31" t="s">
        <v>44</v>
      </c>
      <c r="G25" s="92">
        <f>SUM(G$15:G$24)</f>
        <v>29.40216430066923</v>
      </c>
      <c r="H25" s="41">
        <f>SUM(H$15:H$24)</f>
        <v>23.915864893988314</v>
      </c>
      <c r="I25" s="93">
        <f>SUM(I$15:I$20)-I16</f>
        <v>23.91577315451244</v>
      </c>
      <c r="J25" s="66">
        <f>SUM(J$15:J$20)-J16</f>
        <v>29.40205151615759</v>
      </c>
      <c r="K25" s="86"/>
      <c r="L25" s="36"/>
      <c r="O25" s="36"/>
      <c r="P25" s="36"/>
      <c r="Q25" s="36"/>
      <c r="R25" s="36"/>
      <c r="S25" s="36"/>
      <c r="T25" s="36"/>
      <c r="U25" s="36"/>
      <c r="V25" s="36"/>
      <c r="W25" s="36"/>
      <c r="X25" s="36"/>
      <c r="Y25" s="36"/>
      <c r="Z25" s="36"/>
      <c r="AA25" s="36"/>
      <c r="AB25" s="36"/>
      <c r="AC25" s="36"/>
      <c r="AD25" s="36"/>
      <c r="AE25" s="36"/>
      <c r="AF25" s="36"/>
      <c r="AG25" s="36"/>
      <c r="AH25" s="36"/>
      <c r="AI25" s="36"/>
      <c r="AJ25" s="36"/>
    </row>
    <row r="26" spans="1:36" s="4" customFormat="1" ht="15" customHeight="1" thickTop="1">
      <c r="A26" s="125" t="s">
        <v>22</v>
      </c>
      <c r="B26" s="15"/>
      <c r="C26" s="13">
        <v>10</v>
      </c>
      <c r="D26" s="14" t="s">
        <v>11</v>
      </c>
      <c r="E26" s="14"/>
      <c r="F26" s="33"/>
      <c r="G26" s="33"/>
      <c r="H26" s="33"/>
      <c r="I26" s="33"/>
      <c r="J26" s="33"/>
      <c r="K26" s="86"/>
      <c r="L26" s="36"/>
      <c r="O26" s="36"/>
      <c r="P26" s="36"/>
      <c r="Q26" s="36"/>
      <c r="R26" s="36"/>
      <c r="S26" s="36"/>
      <c r="T26" s="36"/>
      <c r="U26" s="36"/>
      <c r="V26" s="36"/>
      <c r="W26" s="36"/>
      <c r="X26" s="36"/>
      <c r="Y26" s="36"/>
      <c r="Z26" s="36"/>
      <c r="AA26" s="36"/>
      <c r="AB26" s="36"/>
      <c r="AC26" s="36"/>
      <c r="AD26" s="36"/>
      <c r="AE26" s="36"/>
      <c r="AF26" s="36"/>
      <c r="AG26" s="36"/>
      <c r="AH26" s="36"/>
      <c r="AI26" s="36"/>
      <c r="AJ26" s="36"/>
    </row>
    <row r="27" spans="1:36" s="4" customFormat="1" ht="15" customHeight="1">
      <c r="A27" s="15" t="s">
        <v>37</v>
      </c>
      <c r="B27" s="15"/>
      <c r="C27" s="13">
        <v>1250</v>
      </c>
      <c r="D27" s="109" t="s">
        <v>18</v>
      </c>
      <c r="E27" s="14"/>
      <c r="F27" s="15"/>
      <c r="G27" s="99" t="s">
        <v>1</v>
      </c>
      <c r="H27" s="110" t="s">
        <v>6</v>
      </c>
      <c r="I27" s="33"/>
      <c r="J27" s="15"/>
      <c r="K27" s="86"/>
      <c r="L27" s="36"/>
      <c r="O27" s="36"/>
      <c r="P27" s="36"/>
      <c r="Q27" s="36"/>
      <c r="R27" s="36"/>
      <c r="S27" s="36"/>
      <c r="T27" s="36"/>
      <c r="U27" s="36"/>
      <c r="V27" s="36"/>
      <c r="W27" s="36"/>
      <c r="X27" s="36"/>
      <c r="Y27" s="36"/>
      <c r="Z27" s="36"/>
      <c r="AA27" s="36"/>
      <c r="AB27" s="36"/>
      <c r="AC27" s="36"/>
      <c r="AD27" s="36"/>
      <c r="AE27" s="36"/>
      <c r="AF27" s="36"/>
      <c r="AG27" s="36"/>
      <c r="AH27" s="36"/>
      <c r="AI27" s="36"/>
      <c r="AJ27" s="36"/>
    </row>
    <row r="28" spans="1:36" s="4" customFormat="1" ht="15" customHeight="1">
      <c r="A28" s="15" t="s">
        <v>38</v>
      </c>
      <c r="B28" s="15"/>
      <c r="C28" s="13">
        <v>3.3065</v>
      </c>
      <c r="D28" s="109" t="s">
        <v>10</v>
      </c>
      <c r="E28" s="14"/>
      <c r="F28" s="45" t="s">
        <v>45</v>
      </c>
      <c r="G28" s="91">
        <f>G25-J25</f>
        <v>0.00011278451163931891</v>
      </c>
      <c r="H28" s="10">
        <f>H25-I25</f>
        <v>9.17394758737089E-05</v>
      </c>
      <c r="I28" s="33"/>
      <c r="J28" s="15"/>
      <c r="K28" s="86"/>
      <c r="L28" s="36" t="s">
        <v>18</v>
      </c>
      <c r="O28" s="36"/>
      <c r="P28" s="36"/>
      <c r="Q28" s="36"/>
      <c r="R28" s="36"/>
      <c r="S28" s="36"/>
      <c r="T28" s="36"/>
      <c r="U28" s="36"/>
      <c r="V28" s="36"/>
      <c r="W28" s="36"/>
      <c r="X28" s="36"/>
      <c r="Y28" s="36"/>
      <c r="Z28" s="36"/>
      <c r="AA28" s="36"/>
      <c r="AB28" s="36"/>
      <c r="AC28" s="36"/>
      <c r="AD28" s="36"/>
      <c r="AE28" s="36"/>
      <c r="AF28" s="36"/>
      <c r="AG28" s="36"/>
      <c r="AH28" s="36"/>
      <c r="AI28" s="36"/>
      <c r="AJ28" s="36"/>
    </row>
    <row r="29" spans="1:36" s="4" customFormat="1" ht="20.25" customHeight="1">
      <c r="A29" s="15" t="s">
        <v>16</v>
      </c>
      <c r="B29" s="15"/>
      <c r="C29" s="13">
        <v>80</v>
      </c>
      <c r="D29" s="109" t="s">
        <v>39</v>
      </c>
      <c r="E29" s="14"/>
      <c r="F29" s="132" t="str">
        <f>IF(AND(C20&gt;0,A20="          dont travail de nuit"),"Comparaison salaire horaire pour travail de nuit",IF(AND(C20&gt;0,A20="          dont travail du samedi"),"Comparaison salaire horaire pour travail du samedi",IF(AND(C20&gt;0,A20="          dont travail du dimanche"),"Comparaison de salaire horaire pour travail du dimanche","")))</f>
        <v>Comparaison salaire horaire pour travail de nuit</v>
      </c>
      <c r="G29" s="132"/>
      <c r="H29" s="132"/>
      <c r="I29" s="15"/>
      <c r="J29" s="15"/>
      <c r="K29" s="86"/>
      <c r="L29" s="36" t="s">
        <v>19</v>
      </c>
      <c r="O29" s="36"/>
      <c r="P29" s="36"/>
      <c r="Q29" s="36"/>
      <c r="R29" s="36"/>
      <c r="S29" s="36"/>
      <c r="T29" s="36"/>
      <c r="U29" s="36"/>
      <c r="V29" s="36"/>
      <c r="W29" s="36"/>
      <c r="X29" s="36"/>
      <c r="Y29" s="36"/>
      <c r="Z29" s="36"/>
      <c r="AA29" s="36"/>
      <c r="AB29" s="36"/>
      <c r="AC29" s="36"/>
      <c r="AD29" s="36"/>
      <c r="AE29" s="36"/>
      <c r="AF29" s="36"/>
      <c r="AG29" s="36"/>
      <c r="AH29" s="36"/>
      <c r="AI29" s="36"/>
      <c r="AJ29" s="36"/>
    </row>
    <row r="30" spans="1:36" s="4" customFormat="1" ht="30" customHeight="1">
      <c r="A30" s="15" t="s">
        <v>17</v>
      </c>
      <c r="B30" s="15"/>
      <c r="C30" s="13">
        <v>0</v>
      </c>
      <c r="D30" s="109" t="s">
        <v>39</v>
      </c>
      <c r="E30" s="14"/>
      <c r="F30" s="2"/>
      <c r="G30" s="136" t="str">
        <f>IF(C20&gt;0,"Rétribution effective dans le pays d'origine","")</f>
        <v>Rétribution effective dans le pays d'origine</v>
      </c>
      <c r="H30" s="136"/>
      <c r="I30" s="135" t="str">
        <f>IF(C20&gt;0,"Rétribution réglementaire en Suisse","")</f>
        <v>Rétribution réglementaire en Suisse</v>
      </c>
      <c r="J30" s="135"/>
      <c r="K30" s="86"/>
      <c r="L30" s="97">
        <f>C29/C33*100</f>
        <v>3.076923076923077</v>
      </c>
      <c r="O30" s="36"/>
      <c r="P30" s="36"/>
      <c r="Q30" s="36"/>
      <c r="R30" s="36"/>
      <c r="S30" s="36"/>
      <c r="T30" s="36"/>
      <c r="U30" s="36"/>
      <c r="V30" s="36"/>
      <c r="W30" s="36"/>
      <c r="X30" s="36"/>
      <c r="Y30" s="36"/>
      <c r="Z30" s="36"/>
      <c r="AA30" s="36"/>
      <c r="AB30" s="36"/>
      <c r="AC30" s="36"/>
      <c r="AD30" s="36"/>
      <c r="AE30" s="36"/>
      <c r="AF30" s="36"/>
      <c r="AG30" s="36"/>
      <c r="AH30" s="36"/>
      <c r="AI30" s="36"/>
      <c r="AJ30" s="36"/>
    </row>
    <row r="31" spans="1:36" s="4" customFormat="1" ht="15" customHeight="1">
      <c r="A31" s="15" t="s">
        <v>72</v>
      </c>
      <c r="B31" s="15"/>
      <c r="C31" s="13">
        <v>0</v>
      </c>
      <c r="D31" s="109" t="s">
        <v>39</v>
      </c>
      <c r="E31" s="14"/>
      <c r="F31" s="15" t="str">
        <f>IF(C20&gt;0,"Salaire de base","")</f>
        <v>Salaire de base</v>
      </c>
      <c r="G31" s="69">
        <f>IF(C20&gt;0,$H31*$C$44,"")</f>
        <v>18.441000000000003</v>
      </c>
      <c r="H31" s="67">
        <f>IF(AND(C20&gt;0,D16="euros par heure"),C16,IF(AND(C20&gt;0,D16="euros par mois"),C16/((C24*52)/12),""))</f>
        <v>15</v>
      </c>
      <c r="I31" s="67">
        <f>IF(C20&gt;0,$J31/$C$44,"")</f>
        <v>19.725069139417602</v>
      </c>
      <c r="J31" s="69">
        <f>IF(C20&gt;0,C37,"")</f>
        <v>24.25</v>
      </c>
      <c r="K31" s="86"/>
      <c r="L31" s="97">
        <f>C30/C33*100</f>
        <v>0</v>
      </c>
      <c r="O31" s="36"/>
      <c r="P31" s="36"/>
      <c r="Q31" s="36"/>
      <c r="R31" s="36"/>
      <c r="S31" s="36"/>
      <c r="T31" s="36"/>
      <c r="U31" s="36"/>
      <c r="V31" s="36"/>
      <c r="W31" s="36"/>
      <c r="X31" s="36"/>
      <c r="Y31" s="36"/>
      <c r="Z31" s="36"/>
      <c r="AA31" s="36"/>
      <c r="AB31" s="36"/>
      <c r="AC31" s="36"/>
      <c r="AD31" s="36"/>
      <c r="AE31" s="36"/>
      <c r="AF31" s="36"/>
      <c r="AG31" s="36"/>
      <c r="AH31" s="36"/>
      <c r="AI31" s="36"/>
      <c r="AJ31" s="36"/>
    </row>
    <row r="32" spans="1:36" s="4" customFormat="1" ht="15" customHeight="1">
      <c r="A32" s="86" t="s">
        <v>71</v>
      </c>
      <c r="B32" s="15"/>
      <c r="C32" s="13">
        <v>2600</v>
      </c>
      <c r="D32" s="109" t="s">
        <v>40</v>
      </c>
      <c r="E32" s="14"/>
      <c r="F32" s="15" t="str">
        <f>IF(A21="          supplément de nuit","Supplément travail de nuit",IF(A21="          supplément du samedi","Supplément travail du samedi",IF(A21="          supplément du dimanche","Supplément travail du dimanche","")))</f>
        <v>Supplément travail de nuit</v>
      </c>
      <c r="G32" s="68">
        <f>IF(C20&gt;0,H32*C44,"")</f>
        <v>6.063400800000001</v>
      </c>
      <c r="H32" s="68">
        <f>IF(C20&gt;0,C21,"")</f>
        <v>4.932</v>
      </c>
      <c r="I32" s="68">
        <f>IF(C20&gt;0,$J$32/$C$44,"")</f>
        <v>4.931267284854401</v>
      </c>
      <c r="J32" s="69">
        <f>IF(AND(C20&gt;0,C42=""),J31*B42,IF(C20&gt;0,J31*C42/100,""))</f>
        <v>6.0625</v>
      </c>
      <c r="K32" s="86"/>
      <c r="L32" s="97">
        <f>C31/C33*100</f>
        <v>0</v>
      </c>
      <c r="O32" s="36"/>
      <c r="P32" s="36"/>
      <c r="Q32" s="36"/>
      <c r="R32" s="36"/>
      <c r="S32" s="36"/>
      <c r="T32" s="36"/>
      <c r="U32" s="36"/>
      <c r="V32" s="36"/>
      <c r="W32" s="36"/>
      <c r="X32" s="36"/>
      <c r="Y32" s="36"/>
      <c r="Z32" s="36"/>
      <c r="AA32" s="36"/>
      <c r="AB32" s="36"/>
      <c r="AC32" s="36"/>
      <c r="AD32" s="36"/>
      <c r="AE32" s="36"/>
      <c r="AF32" s="36"/>
      <c r="AG32" s="36"/>
      <c r="AH32" s="36"/>
      <c r="AI32" s="36"/>
      <c r="AJ32" s="36"/>
    </row>
    <row r="33" spans="1:36" s="4" customFormat="1" ht="29.25" customHeight="1">
      <c r="A33" s="15" t="str">
        <f>IF(OR(D29="en euros par année",D30="en euros par année",D31="en euros par année",D32="en euros par année"),"Salaire mensuel","")</f>
        <v>Salaire mensuel</v>
      </c>
      <c r="B33" s="15"/>
      <c r="C33" s="13">
        <v>2600</v>
      </c>
      <c r="D33" s="14" t="str">
        <f>IF(A33="Salaire mensuel","euros par mois","")</f>
        <v>euros par mois</v>
      </c>
      <c r="E33" s="15"/>
      <c r="F33" s="35" t="str">
        <f>IF(C20&gt;0,"Prestations versées à des fins de constitution d'un patrimoine","")</f>
        <v>Prestations versées à des fins de constitution d'un patrimoine</v>
      </c>
      <c r="G33" s="68">
        <f>IF(C20&gt;0,H33*C$44,"")</f>
        <v>0.18859468846153846</v>
      </c>
      <c r="H33" s="68">
        <f>IF(C20&gt;0,C23/((52*C24)/12),"")</f>
        <v>0.15340384615384614</v>
      </c>
      <c r="I33" s="99"/>
      <c r="J33" s="99"/>
      <c r="K33" s="86"/>
      <c r="L33" s="97">
        <f>C32/C33*100</f>
        <v>100</v>
      </c>
      <c r="O33" s="36"/>
      <c r="P33" s="36"/>
      <c r="Q33" s="36"/>
      <c r="R33" s="36"/>
      <c r="S33" s="36"/>
      <c r="T33" s="36"/>
      <c r="U33" s="36"/>
      <c r="V33" s="36"/>
      <c r="W33" s="36"/>
      <c r="X33" s="36"/>
      <c r="Y33" s="36"/>
      <c r="Z33" s="36"/>
      <c r="AA33" s="36"/>
      <c r="AB33" s="36"/>
      <c r="AC33" s="36"/>
      <c r="AD33" s="36"/>
      <c r="AE33" s="36"/>
      <c r="AF33" s="36"/>
      <c r="AG33" s="36"/>
      <c r="AH33" s="36"/>
      <c r="AI33" s="36"/>
      <c r="AJ33" s="36"/>
    </row>
    <row r="34" spans="2:36" s="4" customFormat="1" ht="15" customHeight="1">
      <c r="B34" s="16"/>
      <c r="C34" s="23"/>
      <c r="D34" s="14"/>
      <c r="E34" s="14"/>
      <c r="F34" s="15" t="str">
        <f>IF(C20&gt;0,"Indemnité de vacances","")</f>
        <v>Indemnité de vacances</v>
      </c>
      <c r="G34" s="68">
        <f>IF(C20&gt;0,$H34*$C$44,"")</f>
        <v>2.429947133277592</v>
      </c>
      <c r="H34" s="68">
        <f>IF(C20&gt;0,(H31+H33)*(C25/(260-C25)),"")</f>
        <v>1.9765309364548496</v>
      </c>
      <c r="I34" s="68">
        <f>IF(C20&gt;0,$J34/$C$44,"")</f>
        <v>1.6437557616181333</v>
      </c>
      <c r="J34" s="69">
        <f>IF(C20&gt;0,(J31)*(C38/(260-C38)),"")</f>
        <v>2.020833333333333</v>
      </c>
      <c r="K34" s="86"/>
      <c r="O34" s="36"/>
      <c r="P34" s="36"/>
      <c r="Q34" s="36"/>
      <c r="R34" s="36"/>
      <c r="S34" s="36"/>
      <c r="T34" s="36"/>
      <c r="U34" s="36"/>
      <c r="V34" s="36"/>
      <c r="W34" s="36"/>
      <c r="X34" s="36"/>
      <c r="Y34" s="36"/>
      <c r="Z34" s="36"/>
      <c r="AA34" s="36"/>
      <c r="AB34" s="36"/>
      <c r="AC34" s="36"/>
      <c r="AD34" s="36"/>
      <c r="AE34" s="36"/>
      <c r="AF34" s="36"/>
      <c r="AG34" s="36"/>
      <c r="AH34" s="36"/>
      <c r="AI34" s="36"/>
      <c r="AJ34" s="36"/>
    </row>
    <row r="35" spans="1:36" s="4" customFormat="1" ht="15" customHeight="1">
      <c r="A35" s="111"/>
      <c r="B35" s="111"/>
      <c r="C35" s="111"/>
      <c r="D35" s="111"/>
      <c r="E35" s="14"/>
      <c r="F35" s="15" t="str">
        <f>IF(C20&gt;0,"Indemnité pour jours fériés","")</f>
        <v>Indemnité pour jours fériés</v>
      </c>
      <c r="G35" s="68">
        <f>IF(C20&gt;0,$H35*$C$44,"")</f>
        <v>0.7451837875384616</v>
      </c>
      <c r="H35" s="68">
        <f>IF(C20&gt;0,(H31+H33)*(C26/(260-C26)),"")</f>
        <v>0.6061361538461538</v>
      </c>
      <c r="I35" s="68">
        <f>IF(C20&gt;0,$J35/$C$44,"")</f>
        <v>0.7072733954372846</v>
      </c>
      <c r="J35" s="69">
        <f>IF(C20&gt;0,(J31)*(C39/(260-C39)),"")</f>
        <v>0.8695219123505977</v>
      </c>
      <c r="K35" s="86"/>
      <c r="O35" s="36"/>
      <c r="P35" s="36"/>
      <c r="Q35" s="36"/>
      <c r="R35" s="36"/>
      <c r="S35" s="36"/>
      <c r="T35" s="36"/>
      <c r="U35" s="36"/>
      <c r="V35" s="36"/>
      <c r="W35" s="36"/>
      <c r="X35" s="36"/>
      <c r="Y35" s="36"/>
      <c r="Z35" s="36"/>
      <c r="AA35" s="36"/>
      <c r="AB35" s="36"/>
      <c r="AC35" s="36"/>
      <c r="AD35" s="36"/>
      <c r="AE35" s="36"/>
      <c r="AF35" s="36"/>
      <c r="AG35" s="36"/>
      <c r="AH35" s="36"/>
      <c r="AI35" s="36"/>
      <c r="AJ35" s="36"/>
    </row>
    <row r="36" spans="1:36" s="4" customFormat="1" ht="16.5" customHeight="1">
      <c r="A36" s="16" t="s">
        <v>41</v>
      </c>
      <c r="B36" s="15"/>
      <c r="C36" s="23"/>
      <c r="D36" s="14"/>
      <c r="E36" s="14"/>
      <c r="F36" s="15" t="str">
        <f>IF(C20&gt;0,"13ème salaire","")</f>
        <v>13ème salaire</v>
      </c>
      <c r="G36" s="68">
        <f>IF(C20&gt;0,$H36*$C$44,"")</f>
        <v>1.4536483739518398</v>
      </c>
      <c r="H36" s="69">
        <f>IF(C20&gt;0,IF(D29="en euros par année",(H15+H16+H17+H18)*L30/100*1/12,IF(D29="en % d'un salaire mensuel",(H15+H16+H17+H18)*C29/100*1/12,(H15+H16+H17+H18)*C29/100)),"")</f>
        <v>1.1824047290969901</v>
      </c>
      <c r="I36" s="68">
        <f>IF(C20&gt;0,$J36/$C$44,"")</f>
        <v>1.8396748580394182</v>
      </c>
      <c r="J36" s="69">
        <f>IF(C20&gt;0,(SUM(J31:J35)-J32)*(C40/100)*(1/12),"")</f>
        <v>2.261696270473661</v>
      </c>
      <c r="O36" s="36"/>
      <c r="P36" s="36"/>
      <c r="Q36" s="36"/>
      <c r="R36" s="36"/>
      <c r="S36" s="36"/>
      <c r="T36" s="36"/>
      <c r="U36" s="36"/>
      <c r="V36" s="36"/>
      <c r="W36" s="36"/>
      <c r="X36" s="36"/>
      <c r="Y36" s="36"/>
      <c r="Z36" s="36"/>
      <c r="AA36" s="36"/>
      <c r="AB36" s="36"/>
      <c r="AC36" s="36"/>
      <c r="AD36" s="36"/>
      <c r="AE36" s="36"/>
      <c r="AF36" s="36"/>
      <c r="AG36" s="36"/>
      <c r="AH36" s="36"/>
      <c r="AI36" s="36"/>
      <c r="AJ36" s="36"/>
    </row>
    <row r="37" spans="1:36" s="4" customFormat="1" ht="15" customHeight="1">
      <c r="A37" s="15" t="s">
        <v>20</v>
      </c>
      <c r="B37" s="15"/>
      <c r="C37" s="13">
        <v>24.25</v>
      </c>
      <c r="D37" s="14" t="s">
        <v>1</v>
      </c>
      <c r="E37" s="14"/>
      <c r="F37" s="15" t="str">
        <f>IF(C20&gt;0,"14ème salaire","")</f>
        <v>14ème salaire</v>
      </c>
      <c r="G37" s="68">
        <f>IF(C20&gt;0,$H37*$C$44,"")</f>
        <v>0</v>
      </c>
      <c r="H37" s="69">
        <f>IF(C20&gt;0,IF(D30="en euros par année",(H15+H16+H17+H18)*L31/100*1/12,IF(D30="en % d'un salaire mensuel",(H15+H16+H17+H18)*C30/100*1/12,(H15+H16+H17+H18)*C30/100)),"")</f>
        <v>0</v>
      </c>
      <c r="I37" s="68">
        <f>IF(C20&gt;0,$J37/$C$44,"")</f>
        <v>0</v>
      </c>
      <c r="J37" s="69">
        <f>IF(C20&gt;0,(SUM(J31:J35)-J32)*(C41/100)*(1/12),"")</f>
        <v>0</v>
      </c>
      <c r="O37" s="36"/>
      <c r="P37" s="36"/>
      <c r="Q37" s="36"/>
      <c r="R37" s="36"/>
      <c r="S37" s="36"/>
      <c r="T37" s="36"/>
      <c r="U37" s="36"/>
      <c r="V37" s="36"/>
      <c r="W37" s="36"/>
      <c r="X37" s="36"/>
      <c r="Y37" s="36"/>
      <c r="Z37" s="36"/>
      <c r="AA37" s="36"/>
      <c r="AB37" s="36"/>
      <c r="AC37" s="36"/>
      <c r="AD37" s="36"/>
      <c r="AE37" s="36"/>
      <c r="AF37" s="36"/>
      <c r="AG37" s="36"/>
      <c r="AH37" s="36"/>
      <c r="AI37" s="36"/>
      <c r="AJ37" s="36"/>
    </row>
    <row r="38" spans="1:36" s="4" customFormat="1" ht="15" customHeight="1">
      <c r="A38" s="15" t="s">
        <v>21</v>
      </c>
      <c r="B38" s="15"/>
      <c r="C38" s="13">
        <v>20</v>
      </c>
      <c r="D38" s="14" t="s">
        <v>11</v>
      </c>
      <c r="E38" s="14"/>
      <c r="F38" s="15" t="str">
        <f>IF(C20&gt;0,"Pécule de vacances","")</f>
        <v>Pécule de vacances</v>
      </c>
      <c r="G38" s="68">
        <f>IF(C20&gt;0,$H38*$C$44,"")</f>
        <v>0</v>
      </c>
      <c r="H38" s="69">
        <f>IF(C20&gt;0,IF(D31="en euros par année",(H15+H16+H17+H18)*L32/100*1/12,IF(D31="en % d'un salaire mensuel",(H15+H16+H17+H18)*C31/100*1/12,(H15+H16+H17+H18)*C31/100)),"")</f>
        <v>0</v>
      </c>
      <c r="I38" s="143"/>
      <c r="J38" s="143"/>
      <c r="O38" s="36"/>
      <c r="P38" s="36"/>
      <c r="Q38" s="36"/>
      <c r="R38" s="36"/>
      <c r="S38" s="36"/>
      <c r="T38" s="36"/>
      <c r="U38" s="36"/>
      <c r="V38" s="36"/>
      <c r="W38" s="36"/>
      <c r="X38" s="36"/>
      <c r="Y38" s="36"/>
      <c r="Z38" s="36"/>
      <c r="AA38" s="36"/>
      <c r="AB38" s="36"/>
      <c r="AC38" s="36"/>
      <c r="AD38" s="36"/>
      <c r="AE38" s="36"/>
      <c r="AF38" s="36"/>
      <c r="AG38" s="36"/>
      <c r="AH38" s="36"/>
      <c r="AI38" s="36"/>
      <c r="AJ38" s="36"/>
    </row>
    <row r="39" spans="1:36" s="4" customFormat="1" ht="15" customHeight="1">
      <c r="A39" s="15" t="s">
        <v>22</v>
      </c>
      <c r="B39" s="15"/>
      <c r="C39" s="13">
        <v>9</v>
      </c>
      <c r="D39" s="14" t="s">
        <v>11</v>
      </c>
      <c r="E39" s="14"/>
      <c r="F39" s="15" t="str">
        <f>IF(C20&gt;0,"Gratification de Noël","")</f>
        <v>Gratification de Noël</v>
      </c>
      <c r="G39" s="68">
        <f>IF(C20&gt;0,$H39*$C$44,"")</f>
        <v>1.8170604674397997</v>
      </c>
      <c r="H39" s="69">
        <f>IF(C20&gt;0,IF(D32="en euros par année",(H15+H16+H17+H18)*L33/100*1/12,IF(D32="en % d'un salaire mensuel",(H15+H16+H17+H18)*C32/100*1/12,(H15+H16+H17+H18)*C32/100)),"")</f>
        <v>1.4780059113712376</v>
      </c>
      <c r="I39" s="143"/>
      <c r="J39" s="143"/>
      <c r="O39" s="36"/>
      <c r="P39" s="36"/>
      <c r="Q39" s="36"/>
      <c r="R39" s="36"/>
      <c r="S39" s="36"/>
      <c r="T39" s="36"/>
      <c r="U39" s="36"/>
      <c r="V39" s="36"/>
      <c r="W39" s="36"/>
      <c r="X39" s="36"/>
      <c r="Y39" s="36"/>
      <c r="Z39" s="36"/>
      <c r="AA39" s="36"/>
      <c r="AB39" s="36"/>
      <c r="AC39" s="36"/>
      <c r="AD39" s="36"/>
      <c r="AE39" s="36"/>
      <c r="AF39" s="36"/>
      <c r="AG39" s="36"/>
      <c r="AH39" s="36"/>
      <c r="AI39" s="36"/>
      <c r="AJ39" s="36"/>
    </row>
    <row r="40" spans="1:36" s="4" customFormat="1" ht="15" customHeight="1">
      <c r="A40" s="15" t="s">
        <v>16</v>
      </c>
      <c r="B40" s="15"/>
      <c r="C40" s="13">
        <v>100</v>
      </c>
      <c r="D40" s="14" t="s">
        <v>2</v>
      </c>
      <c r="E40" s="14"/>
      <c r="F40" s="15" t="str">
        <f>IF(C20&gt;0,"Allocation de détachement","")</f>
        <v>Allocation de détachement</v>
      </c>
      <c r="G40" s="68">
        <f>IF(C20&gt;0,$H40*$C$44,"")</f>
        <v>4.0650111</v>
      </c>
      <c r="H40" s="68">
        <f>IF(C20&gt;0,C28,"")</f>
        <v>3.3065</v>
      </c>
      <c r="I40" s="143"/>
      <c r="J40" s="143"/>
      <c r="O40" s="36"/>
      <c r="P40" s="36"/>
      <c r="Q40" s="36"/>
      <c r="R40" s="36"/>
      <c r="S40" s="36"/>
      <c r="T40" s="36"/>
      <c r="U40" s="36"/>
      <c r="V40" s="36"/>
      <c r="W40" s="36"/>
      <c r="X40" s="36"/>
      <c r="Y40" s="36"/>
      <c r="Z40" s="36"/>
      <c r="AA40" s="36"/>
      <c r="AB40" s="36"/>
      <c r="AC40" s="36"/>
      <c r="AD40" s="36"/>
      <c r="AE40" s="36"/>
      <c r="AF40" s="36"/>
      <c r="AG40" s="36"/>
      <c r="AH40" s="36"/>
      <c r="AI40" s="36"/>
      <c r="AJ40" s="36"/>
    </row>
    <row r="41" spans="1:36" s="4" customFormat="1" ht="15" customHeight="1">
      <c r="A41" s="15" t="s">
        <v>17</v>
      </c>
      <c r="B41" s="15"/>
      <c r="C41" s="13">
        <v>0</v>
      </c>
      <c r="D41" s="14" t="s">
        <v>2</v>
      </c>
      <c r="E41" s="14"/>
      <c r="F41" s="15" t="str">
        <f>IF(C20&gt;0,"Indémnité de détachement","")</f>
        <v>Indémnité de détachement</v>
      </c>
      <c r="G41" s="68">
        <f>IF(C20&gt;0,H41*C44,"")</f>
        <v>0.26171874999999895</v>
      </c>
      <c r="H41" s="68">
        <f>IF(AND(C20&gt;0,D27="euros pour la durée de la mission"),(($C$27)-(((C18*C45)+(C17*C46))/C44))/C19,IF(AND(C20&gt;0,D27="euros par jour"),(C27-(C45+C46)/C44)/(C19/C17),""))</f>
        <v>0.21288331706523422</v>
      </c>
      <c r="I41" s="143"/>
      <c r="J41" s="143"/>
      <c r="O41" s="36"/>
      <c r="P41" s="36"/>
      <c r="Q41" s="36"/>
      <c r="R41" s="36"/>
      <c r="S41" s="36"/>
      <c r="T41" s="36"/>
      <c r="U41" s="36"/>
      <c r="V41" s="36"/>
      <c r="W41" s="36"/>
      <c r="X41" s="36"/>
      <c r="Y41" s="36"/>
      <c r="Z41" s="36"/>
      <c r="AA41" s="36"/>
      <c r="AB41" s="36"/>
      <c r="AC41" s="36"/>
      <c r="AD41" s="36"/>
      <c r="AE41" s="36"/>
      <c r="AF41" s="36"/>
      <c r="AG41" s="36"/>
      <c r="AH41" s="36"/>
      <c r="AI41" s="36"/>
      <c r="AJ41" s="36"/>
    </row>
    <row r="42" spans="1:36" s="11" customFormat="1" ht="15.75">
      <c r="A42" s="28" t="str">
        <f>IF(AND(A20="          dont travail de nuit",C20&gt;0),"supplément travail de nuit",IF(AND(A20="          dont travail du samedi",C20&gt;0),"supplément travail du samedi",IF(AND(A20="          dont travail du dimanche",C20&gt;0),"supplément travail du dimanche","")))</f>
        <v>supplément travail de nuit</v>
      </c>
      <c r="B42" s="29">
        <f>IF(A42="supplément travail de nuit",0.25,IF(A42="supplément travail du samedi",0,IF(A42="supplément travail du dimanche",0.5,"")))</f>
        <v>0.25</v>
      </c>
      <c r="C42" s="108"/>
      <c r="D42" s="32" t="str">
        <f>IF(C20&gt;0,"%","")</f>
        <v>%</v>
      </c>
      <c r="E42" s="14"/>
      <c r="F42" s="15" t="str">
        <f>IF(C20&gt;0,"Salaire horaire brute","")</f>
        <v>Salaire horaire brute</v>
      </c>
      <c r="G42" s="24">
        <f>IF(C20&gt;0,SUM(G31:G41),"")</f>
        <v>35.46556510066924</v>
      </c>
      <c r="H42" s="24">
        <f>IF(C20&gt;0,SUM(H31:H41),"")</f>
        <v>28.847864893988316</v>
      </c>
      <c r="I42" s="24">
        <f>IF(C20&gt;0,SUM(I31:I37),"")</f>
        <v>28.84704043936684</v>
      </c>
      <c r="J42" s="25">
        <f>IF(C20&gt;0,SUM(J31:J37),"")</f>
        <v>35.4645515161576</v>
      </c>
      <c r="K42" s="4"/>
      <c r="L42" s="4"/>
      <c r="M42" s="4"/>
      <c r="N42" s="4"/>
      <c r="O42" s="47"/>
      <c r="P42" s="47"/>
      <c r="Q42" s="47"/>
      <c r="R42" s="47"/>
      <c r="S42" s="47"/>
      <c r="T42" s="47"/>
      <c r="U42" s="47"/>
      <c r="V42" s="47"/>
      <c r="W42" s="47"/>
      <c r="X42" s="47"/>
      <c r="Y42" s="47"/>
      <c r="Z42" s="47"/>
      <c r="AA42" s="47"/>
      <c r="AB42" s="47"/>
      <c r="AC42" s="47"/>
      <c r="AD42" s="47"/>
      <c r="AE42" s="47"/>
      <c r="AF42" s="47"/>
      <c r="AG42" s="47"/>
      <c r="AH42" s="47"/>
      <c r="AI42" s="47"/>
      <c r="AJ42" s="47"/>
    </row>
    <row r="43" spans="1:36" ht="15" customHeight="1">
      <c r="A43" s="22"/>
      <c r="B43" s="22"/>
      <c r="C43" s="22"/>
      <c r="D43" s="32"/>
      <c r="E43" s="19"/>
      <c r="F43" s="20"/>
      <c r="G43" s="20"/>
      <c r="H43" s="20"/>
      <c r="I43" s="20"/>
      <c r="J43" s="20"/>
      <c r="O43" s="46"/>
      <c r="P43" s="46"/>
      <c r="Q43" s="46"/>
      <c r="R43" s="46"/>
      <c r="S43" s="46"/>
      <c r="T43" s="46"/>
      <c r="U43" s="46"/>
      <c r="V43" s="46"/>
      <c r="W43" s="46"/>
      <c r="X43" s="46"/>
      <c r="Y43" s="46"/>
      <c r="Z43" s="46"/>
      <c r="AA43" s="46"/>
      <c r="AB43" s="46"/>
      <c r="AC43" s="46"/>
      <c r="AD43" s="46"/>
      <c r="AE43" s="46"/>
      <c r="AF43" s="46"/>
      <c r="AG43" s="46"/>
      <c r="AH43" s="46"/>
      <c r="AI43" s="46"/>
      <c r="AJ43" s="46"/>
    </row>
    <row r="44" spans="1:36" ht="15" customHeight="1">
      <c r="A44" s="125" t="s">
        <v>121</v>
      </c>
      <c r="B44" s="128" t="s">
        <v>135</v>
      </c>
      <c r="C44" s="71">
        <v>1.2294</v>
      </c>
      <c r="D44" s="14" t="s">
        <v>24</v>
      </c>
      <c r="E44" s="19"/>
      <c r="F44" s="20"/>
      <c r="G44" s="99" t="str">
        <f>IF(C20&gt;0,"CHF","")</f>
        <v>CHF</v>
      </c>
      <c r="H44" s="99" t="str">
        <f>IF(C20&gt;0,"euros","")</f>
        <v>euros</v>
      </c>
      <c r="I44" s="14"/>
      <c r="J44" s="14"/>
      <c r="O44" s="46"/>
      <c r="P44" s="46"/>
      <c r="Q44" s="46"/>
      <c r="R44" s="46"/>
      <c r="S44" s="46"/>
      <c r="T44" s="46"/>
      <c r="U44" s="46"/>
      <c r="V44" s="46"/>
      <c r="W44" s="46"/>
      <c r="X44" s="46"/>
      <c r="Y44" s="46"/>
      <c r="Z44" s="46"/>
      <c r="AA44" s="46"/>
      <c r="AB44" s="46"/>
      <c r="AC44" s="46"/>
      <c r="AD44" s="46"/>
      <c r="AE44" s="46"/>
      <c r="AF44" s="46"/>
      <c r="AG44" s="46"/>
      <c r="AH44" s="46"/>
      <c r="AI44" s="46"/>
      <c r="AJ44" s="46"/>
    </row>
    <row r="45" spans="1:36" ht="39" customHeight="1">
      <c r="A45" s="15" t="s">
        <v>122</v>
      </c>
      <c r="B45" s="15"/>
      <c r="C45" s="13">
        <v>150</v>
      </c>
      <c r="D45" s="14" t="s">
        <v>1</v>
      </c>
      <c r="E45" s="19"/>
      <c r="F45" s="74" t="str">
        <f>IF(AND(C20&gt;0,A20="          dont travail de nuit"),"Différence salaire horaire brut travail de nuit",IF(AND(C20&gt;0,A20="          dont travail du samedi"),"Différence salaire horaire brut travail du samedi",IF(AND(C20&gt;0,A20="          dont travail du dimanche"),"Différence salaire horaire brut travail du dimanche","")))</f>
        <v>Différence salaire horaire brut travail de nuit</v>
      </c>
      <c r="G45" s="26">
        <f>IF(C20&gt;0,G42-J42,"")</f>
        <v>0.0010135845116394648</v>
      </c>
      <c r="H45" s="70">
        <f>IF(C20&gt;0,H42-I42,"")</f>
        <v>0.0008244546214761783</v>
      </c>
      <c r="I45" s="20"/>
      <c r="J45" s="20"/>
      <c r="O45" s="46"/>
      <c r="P45" s="46"/>
      <c r="Q45" s="46"/>
      <c r="R45" s="46"/>
      <c r="S45" s="46"/>
      <c r="T45" s="46"/>
      <c r="U45" s="46"/>
      <c r="V45" s="46"/>
      <c r="W45" s="46"/>
      <c r="X45" s="46"/>
      <c r="Y45" s="46"/>
      <c r="Z45" s="46"/>
      <c r="AA45" s="46"/>
      <c r="AB45" s="46"/>
      <c r="AC45" s="46"/>
      <c r="AD45" s="46"/>
      <c r="AE45" s="46"/>
      <c r="AF45" s="46"/>
      <c r="AG45" s="46"/>
      <c r="AH45" s="46"/>
      <c r="AI45" s="46"/>
      <c r="AJ45" s="46"/>
    </row>
    <row r="46" spans="1:36" ht="15" customHeight="1">
      <c r="A46" s="15" t="s">
        <v>123</v>
      </c>
      <c r="B46" s="15"/>
      <c r="C46" s="98">
        <v>40</v>
      </c>
      <c r="D46" s="14" t="s">
        <v>1</v>
      </c>
      <c r="E46" s="19"/>
      <c r="F46" s="20"/>
      <c r="G46" s="20"/>
      <c r="H46" s="20"/>
      <c r="I46" s="20"/>
      <c r="J46" s="20"/>
      <c r="O46" s="46"/>
      <c r="P46" s="46"/>
      <c r="Q46" s="46"/>
      <c r="R46" s="46"/>
      <c r="S46" s="46"/>
      <c r="T46" s="46"/>
      <c r="U46" s="46"/>
      <c r="V46" s="46"/>
      <c r="W46" s="46"/>
      <c r="X46" s="46"/>
      <c r="Y46" s="46"/>
      <c r="Z46" s="46"/>
      <c r="AA46" s="46"/>
      <c r="AB46" s="46"/>
      <c r="AC46" s="46"/>
      <c r="AD46" s="46"/>
      <c r="AE46" s="46"/>
      <c r="AF46" s="46"/>
      <c r="AG46" s="46"/>
      <c r="AH46" s="46"/>
      <c r="AI46" s="46"/>
      <c r="AJ46" s="46"/>
    </row>
    <row r="47" spans="1:36" ht="19.5" customHeight="1">
      <c r="A47" s="22"/>
      <c r="B47" s="22"/>
      <c r="C47" s="22"/>
      <c r="D47" s="19"/>
      <c r="E47" s="19"/>
      <c r="F47" s="20"/>
      <c r="G47" s="99" t="s">
        <v>1</v>
      </c>
      <c r="H47" s="99" t="s">
        <v>6</v>
      </c>
      <c r="I47" s="20"/>
      <c r="J47" s="20"/>
      <c r="O47" s="46"/>
      <c r="P47" s="46"/>
      <c r="Q47" s="46"/>
      <c r="R47" s="46"/>
      <c r="S47" s="46"/>
      <c r="T47" s="46"/>
      <c r="U47" s="46"/>
      <c r="V47" s="46"/>
      <c r="W47" s="46"/>
      <c r="X47" s="46"/>
      <c r="Y47" s="46"/>
      <c r="Z47" s="46"/>
      <c r="AA47" s="46"/>
      <c r="AB47" s="46"/>
      <c r="AC47" s="46"/>
      <c r="AD47" s="46"/>
      <c r="AE47" s="46"/>
      <c r="AF47" s="46"/>
      <c r="AG47" s="46"/>
      <c r="AH47" s="46"/>
      <c r="AI47" s="46"/>
      <c r="AJ47" s="46"/>
    </row>
    <row r="48" spans="1:36" ht="15.75">
      <c r="A48" s="22"/>
      <c r="B48" s="22"/>
      <c r="C48" s="22"/>
      <c r="D48" s="19"/>
      <c r="E48" s="19"/>
      <c r="F48" s="9" t="s">
        <v>48</v>
      </c>
      <c r="G48" s="91">
        <f>IF(C20&gt;0,G28*(C19-C20)+G45*C20,G28*C19)</f>
        <v>0.012623008744917286</v>
      </c>
      <c r="H48" s="27">
        <f>IF(C20&gt;0,H28*(C19-C20)+H45*C20,H28*C19)</f>
        <v>0.010267617329532186</v>
      </c>
      <c r="I48" s="20"/>
      <c r="J48" s="20"/>
      <c r="K48" s="101"/>
      <c r="O48" s="46"/>
      <c r="P48" s="46"/>
      <c r="Q48" s="46"/>
      <c r="R48" s="46"/>
      <c r="S48" s="46"/>
      <c r="T48" s="46"/>
      <c r="U48" s="46"/>
      <c r="V48" s="46"/>
      <c r="W48" s="46"/>
      <c r="X48" s="46"/>
      <c r="Y48" s="46"/>
      <c r="Z48" s="46"/>
      <c r="AA48" s="46"/>
      <c r="AB48" s="46"/>
      <c r="AC48" s="46"/>
      <c r="AD48" s="46"/>
      <c r="AE48" s="46"/>
      <c r="AF48" s="46"/>
      <c r="AG48" s="46"/>
      <c r="AH48" s="46"/>
      <c r="AI48" s="46"/>
      <c r="AJ48" s="46"/>
    </row>
    <row r="49" spans="1:36" ht="14.25">
      <c r="A49" s="22"/>
      <c r="B49" s="22"/>
      <c r="C49" s="22"/>
      <c r="D49" s="19"/>
      <c r="E49" s="22"/>
      <c r="F49" s="22"/>
      <c r="G49" s="22"/>
      <c r="H49" s="22"/>
      <c r="I49" s="22"/>
      <c r="J49" s="22"/>
      <c r="K49" s="101"/>
      <c r="O49" s="46"/>
      <c r="P49" s="46"/>
      <c r="Q49" s="46"/>
      <c r="R49" s="46"/>
      <c r="S49" s="46"/>
      <c r="T49" s="46"/>
      <c r="U49" s="46"/>
      <c r="V49" s="46"/>
      <c r="W49" s="46"/>
      <c r="X49" s="46"/>
      <c r="Y49" s="46"/>
      <c r="Z49" s="46"/>
      <c r="AA49" s="46"/>
      <c r="AB49" s="46"/>
      <c r="AC49" s="46"/>
      <c r="AD49" s="46"/>
      <c r="AE49" s="46"/>
      <c r="AF49" s="46"/>
      <c r="AG49" s="46"/>
      <c r="AH49" s="46"/>
      <c r="AI49" s="46"/>
      <c r="AJ49" s="46"/>
    </row>
    <row r="50" spans="1:36" ht="14.25">
      <c r="A50" s="22"/>
      <c r="B50" s="22"/>
      <c r="C50" s="22"/>
      <c r="D50" s="19"/>
      <c r="E50" s="22"/>
      <c r="F50" s="22"/>
      <c r="G50" s="22"/>
      <c r="H50" s="22"/>
      <c r="I50" s="22"/>
      <c r="J50" s="22"/>
      <c r="K50" s="101"/>
      <c r="O50" s="46"/>
      <c r="P50" s="46"/>
      <c r="Q50" s="46"/>
      <c r="R50" s="46"/>
      <c r="S50" s="46"/>
      <c r="T50" s="46"/>
      <c r="U50" s="46"/>
      <c r="V50" s="46"/>
      <c r="W50" s="46"/>
      <c r="X50" s="46"/>
      <c r="Y50" s="46"/>
      <c r="Z50" s="46"/>
      <c r="AA50" s="46"/>
      <c r="AB50" s="46"/>
      <c r="AC50" s="46"/>
      <c r="AD50" s="46"/>
      <c r="AE50" s="46"/>
      <c r="AF50" s="46"/>
      <c r="AG50" s="46"/>
      <c r="AH50" s="46"/>
      <c r="AI50" s="46"/>
      <c r="AJ50" s="46"/>
    </row>
    <row r="51" spans="1:36" ht="14.25">
      <c r="A51" s="22"/>
      <c r="B51" s="22"/>
      <c r="C51" s="22"/>
      <c r="D51" s="19"/>
      <c r="E51" s="22"/>
      <c r="F51" s="22"/>
      <c r="G51" s="22"/>
      <c r="H51" s="22"/>
      <c r="I51" s="22"/>
      <c r="J51" s="22"/>
      <c r="K51" s="101"/>
      <c r="O51" s="46"/>
      <c r="P51" s="46"/>
      <c r="Q51" s="46"/>
      <c r="R51" s="46"/>
      <c r="S51" s="46"/>
      <c r="T51" s="46"/>
      <c r="U51" s="46"/>
      <c r="V51" s="46"/>
      <c r="W51" s="46"/>
      <c r="X51" s="46"/>
      <c r="Y51" s="46"/>
      <c r="Z51" s="46"/>
      <c r="AA51" s="46"/>
      <c r="AB51" s="46"/>
      <c r="AC51" s="46"/>
      <c r="AD51" s="46"/>
      <c r="AE51" s="46"/>
      <c r="AF51" s="46"/>
      <c r="AG51" s="46"/>
      <c r="AH51" s="46"/>
      <c r="AI51" s="46"/>
      <c r="AJ51" s="46"/>
    </row>
    <row r="52" spans="1:36" ht="14.25">
      <c r="A52" s="22"/>
      <c r="B52" s="22"/>
      <c r="C52" s="22"/>
      <c r="D52" s="19"/>
      <c r="E52" s="22"/>
      <c r="F52" s="22"/>
      <c r="G52" s="22"/>
      <c r="H52" s="22"/>
      <c r="I52" s="22"/>
      <c r="J52" s="22"/>
      <c r="K52" s="101"/>
      <c r="O52" s="46"/>
      <c r="P52" s="46"/>
      <c r="Q52" s="46"/>
      <c r="R52" s="46"/>
      <c r="S52" s="46"/>
      <c r="T52" s="46"/>
      <c r="U52" s="46"/>
      <c r="V52" s="46"/>
      <c r="W52" s="46"/>
      <c r="X52" s="46"/>
      <c r="Y52" s="46"/>
      <c r="Z52" s="46"/>
      <c r="AA52" s="46"/>
      <c r="AB52" s="46"/>
      <c r="AC52" s="46"/>
      <c r="AD52" s="46"/>
      <c r="AE52" s="46"/>
      <c r="AF52" s="46"/>
      <c r="AG52" s="46"/>
      <c r="AH52" s="46"/>
      <c r="AI52" s="46"/>
      <c r="AJ52" s="46"/>
    </row>
    <row r="53" spans="1:36" ht="14.25">
      <c r="A53" s="22"/>
      <c r="B53" s="22"/>
      <c r="C53" s="22"/>
      <c r="D53" s="19"/>
      <c r="E53" s="22"/>
      <c r="F53" s="22"/>
      <c r="G53" s="22"/>
      <c r="H53" s="22"/>
      <c r="I53" s="22"/>
      <c r="J53" s="22"/>
      <c r="K53" s="101"/>
      <c r="O53" s="46"/>
      <c r="P53" s="46"/>
      <c r="Q53" s="46"/>
      <c r="R53" s="46"/>
      <c r="S53" s="46"/>
      <c r="T53" s="46"/>
      <c r="U53" s="46"/>
      <c r="V53" s="46"/>
      <c r="W53" s="46"/>
      <c r="X53" s="46"/>
      <c r="Y53" s="46"/>
      <c r="Z53" s="46"/>
      <c r="AA53" s="46"/>
      <c r="AB53" s="46"/>
      <c r="AC53" s="46"/>
      <c r="AD53" s="46"/>
      <c r="AE53" s="46"/>
      <c r="AF53" s="46"/>
      <c r="AG53" s="46"/>
      <c r="AH53" s="46"/>
      <c r="AI53" s="46"/>
      <c r="AJ53" s="46"/>
    </row>
    <row r="54" spans="1:36" ht="14.25">
      <c r="A54" s="22"/>
      <c r="B54" s="22"/>
      <c r="C54" s="22"/>
      <c r="D54" s="19"/>
      <c r="E54" s="22"/>
      <c r="F54" s="22"/>
      <c r="G54" s="22"/>
      <c r="H54" s="22"/>
      <c r="I54" s="22"/>
      <c r="J54" s="22"/>
      <c r="K54" s="101"/>
      <c r="O54" s="46"/>
      <c r="P54" s="46"/>
      <c r="Q54" s="46"/>
      <c r="R54" s="46"/>
      <c r="S54" s="46"/>
      <c r="T54" s="46"/>
      <c r="U54" s="46"/>
      <c r="V54" s="46"/>
      <c r="W54" s="46"/>
      <c r="X54" s="46"/>
      <c r="Y54" s="46"/>
      <c r="Z54" s="46"/>
      <c r="AA54" s="46"/>
      <c r="AB54" s="46"/>
      <c r="AC54" s="46"/>
      <c r="AD54" s="46"/>
      <c r="AE54" s="46"/>
      <c r="AF54" s="46"/>
      <c r="AG54" s="46"/>
      <c r="AH54" s="46"/>
      <c r="AI54" s="46"/>
      <c r="AJ54" s="46"/>
    </row>
    <row r="55" spans="1:36" ht="14.25">
      <c r="A55" s="22"/>
      <c r="B55" s="22"/>
      <c r="C55" s="22"/>
      <c r="D55" s="19"/>
      <c r="E55" s="22"/>
      <c r="F55" s="22"/>
      <c r="G55" s="22"/>
      <c r="H55" s="22"/>
      <c r="I55" s="22"/>
      <c r="J55" s="22"/>
      <c r="K55" s="101"/>
      <c r="O55" s="46"/>
      <c r="P55" s="46"/>
      <c r="Q55" s="46"/>
      <c r="R55" s="46"/>
      <c r="S55" s="46"/>
      <c r="T55" s="46"/>
      <c r="U55" s="46"/>
      <c r="V55" s="46"/>
      <c r="W55" s="46"/>
      <c r="X55" s="46"/>
      <c r="Y55" s="46"/>
      <c r="Z55" s="46"/>
      <c r="AA55" s="46"/>
      <c r="AB55" s="46"/>
      <c r="AC55" s="46"/>
      <c r="AD55" s="46"/>
      <c r="AE55" s="46"/>
      <c r="AF55" s="46"/>
      <c r="AG55" s="46"/>
      <c r="AH55" s="46"/>
      <c r="AI55" s="46"/>
      <c r="AJ55" s="46"/>
    </row>
    <row r="56" spans="1:36" ht="14.25">
      <c r="A56" s="22"/>
      <c r="B56" s="22"/>
      <c r="C56" s="22"/>
      <c r="D56" s="19"/>
      <c r="E56" s="22"/>
      <c r="F56" s="22"/>
      <c r="G56" s="22"/>
      <c r="H56" s="22"/>
      <c r="I56" s="22"/>
      <c r="J56" s="22"/>
      <c r="K56" s="101"/>
      <c r="O56" s="46"/>
      <c r="P56" s="46"/>
      <c r="Q56" s="46"/>
      <c r="R56" s="46"/>
      <c r="S56" s="46"/>
      <c r="T56" s="46"/>
      <c r="U56" s="46"/>
      <c r="V56" s="46"/>
      <c r="W56" s="46"/>
      <c r="X56" s="46"/>
      <c r="Y56" s="46"/>
      <c r="Z56" s="46"/>
      <c r="AA56" s="46"/>
      <c r="AB56" s="46"/>
      <c r="AC56" s="46"/>
      <c r="AD56" s="46"/>
      <c r="AE56" s="46"/>
      <c r="AF56" s="46"/>
      <c r="AG56" s="46"/>
      <c r="AH56" s="46"/>
      <c r="AI56" s="46"/>
      <c r="AJ56" s="46"/>
    </row>
    <row r="57" spans="1:36" ht="14.25">
      <c r="A57" s="22"/>
      <c r="B57" s="22"/>
      <c r="C57" s="22"/>
      <c r="D57" s="19"/>
      <c r="E57" s="22"/>
      <c r="F57" s="22"/>
      <c r="G57" s="22"/>
      <c r="H57" s="22"/>
      <c r="I57" s="22"/>
      <c r="J57" s="22"/>
      <c r="K57" s="101"/>
      <c r="O57" s="46"/>
      <c r="P57" s="46"/>
      <c r="Q57" s="46"/>
      <c r="R57" s="46"/>
      <c r="S57" s="46"/>
      <c r="T57" s="46"/>
      <c r="U57" s="46"/>
      <c r="V57" s="46"/>
      <c r="W57" s="46"/>
      <c r="X57" s="46"/>
      <c r="Y57" s="46"/>
      <c r="Z57" s="46"/>
      <c r="AA57" s="46"/>
      <c r="AB57" s="46"/>
      <c r="AC57" s="46"/>
      <c r="AD57" s="46"/>
      <c r="AE57" s="46"/>
      <c r="AF57" s="46"/>
      <c r="AG57" s="46"/>
      <c r="AH57" s="46"/>
      <c r="AI57" s="46"/>
      <c r="AJ57" s="46"/>
    </row>
    <row r="58" spans="1:36" s="30" customFormat="1" ht="19.5" customHeight="1">
      <c r="A58" s="16" t="s">
        <v>25</v>
      </c>
      <c r="B58" s="14"/>
      <c r="C58" s="14"/>
      <c r="D58" s="14"/>
      <c r="E58" s="22"/>
      <c r="F58" s="22"/>
      <c r="G58" s="22"/>
      <c r="H58" s="22"/>
      <c r="I58" s="22"/>
      <c r="J58" s="22"/>
      <c r="K58" s="11"/>
      <c r="O58" s="48"/>
      <c r="P58" s="48"/>
      <c r="Q58" s="48"/>
      <c r="R58" s="48"/>
      <c r="S58" s="48"/>
      <c r="T58" s="48"/>
      <c r="U58" s="48"/>
      <c r="V58" s="48"/>
      <c r="W58" s="48"/>
      <c r="X58" s="48"/>
      <c r="Y58" s="48"/>
      <c r="Z58" s="48"/>
      <c r="AA58" s="48"/>
      <c r="AB58" s="48"/>
      <c r="AC58" s="48"/>
      <c r="AD58" s="48"/>
      <c r="AE58" s="48"/>
      <c r="AF58" s="48"/>
      <c r="AG58" s="48"/>
      <c r="AH58" s="48"/>
      <c r="AI58" s="48"/>
      <c r="AJ58" s="48"/>
    </row>
    <row r="59" spans="1:36" s="30" customFormat="1" ht="35.25" customHeight="1">
      <c r="A59" s="88" t="s">
        <v>51</v>
      </c>
      <c r="B59" s="134" t="s">
        <v>52</v>
      </c>
      <c r="C59" s="134"/>
      <c r="D59" s="134"/>
      <c r="E59" s="134"/>
      <c r="F59" s="134"/>
      <c r="G59" s="134"/>
      <c r="H59" s="134"/>
      <c r="I59" s="134"/>
      <c r="J59" s="134"/>
      <c r="K59" s="102"/>
      <c r="L59" s="103"/>
      <c r="M59" s="103"/>
      <c r="N59" s="103"/>
      <c r="O59" s="49"/>
      <c r="P59" s="49"/>
      <c r="Q59" s="49"/>
      <c r="R59" s="49"/>
      <c r="S59" s="49"/>
      <c r="T59" s="49"/>
      <c r="U59" s="49"/>
      <c r="V59" s="49"/>
      <c r="W59" s="49"/>
      <c r="X59" s="49"/>
      <c r="Y59" s="49"/>
      <c r="Z59" s="49"/>
      <c r="AA59" s="49"/>
      <c r="AB59" s="49"/>
      <c r="AC59" s="49"/>
      <c r="AD59" s="49"/>
      <c r="AE59" s="49"/>
      <c r="AF59" s="49"/>
      <c r="AG59" s="49"/>
      <c r="AH59" s="49"/>
      <c r="AI59" s="49"/>
      <c r="AJ59" s="49"/>
    </row>
    <row r="60" spans="1:36" s="30" customFormat="1" ht="48.75" customHeight="1">
      <c r="A60" s="112" t="s">
        <v>53</v>
      </c>
      <c r="B60" s="133" t="s">
        <v>54</v>
      </c>
      <c r="C60" s="133"/>
      <c r="D60" s="133"/>
      <c r="E60" s="133"/>
      <c r="F60" s="133"/>
      <c r="G60" s="133"/>
      <c r="H60" s="133"/>
      <c r="I60" s="133"/>
      <c r="J60" s="133"/>
      <c r="K60" s="104"/>
      <c r="L60" s="3"/>
      <c r="M60" s="3"/>
      <c r="O60" s="48"/>
      <c r="P60" s="48"/>
      <c r="Q60" s="48"/>
      <c r="R60" s="48"/>
      <c r="S60" s="48"/>
      <c r="T60" s="48"/>
      <c r="U60" s="48"/>
      <c r="V60" s="48"/>
      <c r="W60" s="48"/>
      <c r="X60" s="48"/>
      <c r="Y60" s="48"/>
      <c r="Z60" s="48"/>
      <c r="AA60" s="48"/>
      <c r="AB60" s="48"/>
      <c r="AC60" s="48"/>
      <c r="AD60" s="48"/>
      <c r="AE60" s="48"/>
      <c r="AF60" s="48"/>
      <c r="AG60" s="48"/>
      <c r="AH60" s="48"/>
      <c r="AI60" s="48"/>
      <c r="AJ60" s="48"/>
    </row>
    <row r="61" spans="1:36" s="30" customFormat="1" ht="87" customHeight="1">
      <c r="A61" s="88"/>
      <c r="B61" s="134" t="s">
        <v>55</v>
      </c>
      <c r="C61" s="134"/>
      <c r="D61" s="134"/>
      <c r="E61" s="134"/>
      <c r="F61" s="134"/>
      <c r="G61" s="134"/>
      <c r="H61" s="134"/>
      <c r="I61" s="134"/>
      <c r="J61" s="134"/>
      <c r="K61" s="102"/>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row>
    <row r="62" spans="1:36" s="30" customFormat="1" ht="19.5" customHeight="1">
      <c r="A62" s="113" t="s">
        <v>56</v>
      </c>
      <c r="B62" s="133" t="s">
        <v>57</v>
      </c>
      <c r="C62" s="133"/>
      <c r="D62" s="133"/>
      <c r="E62" s="133"/>
      <c r="F62" s="133"/>
      <c r="G62" s="133"/>
      <c r="H62" s="133"/>
      <c r="I62" s="133"/>
      <c r="J62" s="133"/>
      <c r="K62" s="105"/>
      <c r="L62" s="3"/>
      <c r="M62" s="3"/>
      <c r="O62" s="48"/>
      <c r="P62" s="48"/>
      <c r="Q62" s="48"/>
      <c r="R62" s="48"/>
      <c r="S62" s="48"/>
      <c r="T62" s="48"/>
      <c r="U62" s="48"/>
      <c r="V62" s="48"/>
      <c r="W62" s="48"/>
      <c r="X62" s="48"/>
      <c r="Y62" s="48"/>
      <c r="Z62" s="48"/>
      <c r="AA62" s="48"/>
      <c r="AB62" s="48"/>
      <c r="AC62" s="48"/>
      <c r="AD62" s="48"/>
      <c r="AE62" s="48"/>
      <c r="AF62" s="48"/>
      <c r="AG62" s="48"/>
      <c r="AH62" s="48"/>
      <c r="AI62" s="48"/>
      <c r="AJ62" s="48"/>
    </row>
    <row r="63" spans="1:36" s="30" customFormat="1" ht="197.25" customHeight="1">
      <c r="A63" s="113" t="s">
        <v>26</v>
      </c>
      <c r="B63" s="134" t="s">
        <v>124</v>
      </c>
      <c r="C63" s="134"/>
      <c r="D63" s="134"/>
      <c r="E63" s="134"/>
      <c r="F63" s="134"/>
      <c r="G63" s="134"/>
      <c r="H63" s="134"/>
      <c r="I63" s="134"/>
      <c r="J63" s="134"/>
      <c r="K63" s="102"/>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row>
    <row r="64" spans="1:36" s="30" customFormat="1" ht="36.75" customHeight="1">
      <c r="A64" s="89"/>
      <c r="B64" s="140" t="s">
        <v>58</v>
      </c>
      <c r="C64" s="141"/>
      <c r="D64" s="141"/>
      <c r="E64" s="141"/>
      <c r="F64" s="141"/>
      <c r="G64" s="141"/>
      <c r="H64" s="141"/>
      <c r="I64" s="141"/>
      <c r="J64" s="142"/>
      <c r="K64" s="102"/>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row>
    <row r="65" spans="1:13" s="30" customFormat="1" ht="36" customHeight="1">
      <c r="A65" s="114" t="s">
        <v>59</v>
      </c>
      <c r="B65" s="134" t="s">
        <v>60</v>
      </c>
      <c r="C65" s="134"/>
      <c r="D65" s="134"/>
      <c r="E65" s="134"/>
      <c r="F65" s="134"/>
      <c r="G65" s="134"/>
      <c r="H65" s="134"/>
      <c r="I65" s="134"/>
      <c r="J65" s="134"/>
      <c r="K65" s="102"/>
      <c r="L65" s="106"/>
      <c r="M65" s="3"/>
    </row>
    <row r="66" spans="1:13" s="30" customFormat="1" ht="33" customHeight="1">
      <c r="A66" s="115" t="s">
        <v>61</v>
      </c>
      <c r="B66" s="134" t="s">
        <v>62</v>
      </c>
      <c r="C66" s="134"/>
      <c r="D66" s="134"/>
      <c r="E66" s="134"/>
      <c r="F66" s="134"/>
      <c r="G66" s="134"/>
      <c r="H66" s="134"/>
      <c r="I66" s="134"/>
      <c r="J66" s="134"/>
      <c r="K66" s="102"/>
      <c r="L66" s="106"/>
      <c r="M66" s="3"/>
    </row>
    <row r="67" spans="1:13" s="30" customFormat="1" ht="39" customHeight="1">
      <c r="A67" s="89"/>
      <c r="B67" s="138" t="s">
        <v>63</v>
      </c>
      <c r="C67" s="138"/>
      <c r="D67" s="138"/>
      <c r="E67" s="138"/>
      <c r="F67" s="138"/>
      <c r="G67" s="138"/>
      <c r="H67" s="138"/>
      <c r="I67" s="138"/>
      <c r="J67" s="138"/>
      <c r="K67" s="43"/>
      <c r="L67" s="3"/>
      <c r="M67" s="3"/>
    </row>
    <row r="68" spans="1:13" s="30" customFormat="1" ht="27" customHeight="1">
      <c r="A68" s="89"/>
      <c r="B68" s="138" t="s">
        <v>64</v>
      </c>
      <c r="C68" s="138"/>
      <c r="D68" s="138"/>
      <c r="E68" s="138"/>
      <c r="F68" s="138"/>
      <c r="G68" s="138"/>
      <c r="H68" s="138"/>
      <c r="I68" s="138"/>
      <c r="J68" s="138"/>
      <c r="K68" s="43"/>
      <c r="L68" s="3"/>
      <c r="M68" s="3"/>
    </row>
    <row r="69" spans="1:13" s="30" customFormat="1" ht="45.75" customHeight="1">
      <c r="A69" s="115" t="s">
        <v>65</v>
      </c>
      <c r="B69" s="133" t="s">
        <v>66</v>
      </c>
      <c r="C69" s="133"/>
      <c r="D69" s="133"/>
      <c r="E69" s="133"/>
      <c r="F69" s="133"/>
      <c r="G69" s="133"/>
      <c r="H69" s="133"/>
      <c r="I69" s="133"/>
      <c r="J69" s="133"/>
      <c r="K69" s="105"/>
      <c r="L69" s="3"/>
      <c r="M69" s="3"/>
    </row>
    <row r="70" spans="1:21" s="30" customFormat="1" ht="138.75" customHeight="1">
      <c r="A70" s="115" t="s">
        <v>27</v>
      </c>
      <c r="B70" s="134" t="s">
        <v>125</v>
      </c>
      <c r="C70" s="134"/>
      <c r="D70" s="134"/>
      <c r="E70" s="134"/>
      <c r="F70" s="134"/>
      <c r="G70" s="134"/>
      <c r="H70" s="134"/>
      <c r="I70" s="134"/>
      <c r="J70" s="134"/>
      <c r="K70" s="102"/>
      <c r="L70" s="137"/>
      <c r="M70" s="137"/>
      <c r="N70" s="137"/>
      <c r="O70" s="137"/>
      <c r="P70" s="137"/>
      <c r="Q70" s="137"/>
      <c r="R70" s="137"/>
      <c r="S70" s="137"/>
      <c r="T70" s="137"/>
      <c r="U70" s="137"/>
    </row>
    <row r="71" spans="1:13" s="30" customFormat="1" ht="20.25" customHeight="1">
      <c r="A71" s="90" t="s">
        <v>67</v>
      </c>
      <c r="B71" s="133" t="s">
        <v>68</v>
      </c>
      <c r="C71" s="133"/>
      <c r="D71" s="133"/>
      <c r="E71" s="133"/>
      <c r="F71" s="133"/>
      <c r="G71" s="133"/>
      <c r="H71" s="133"/>
      <c r="I71" s="133"/>
      <c r="J71" s="133"/>
      <c r="K71" s="105"/>
      <c r="L71" s="3"/>
      <c r="M71" s="3"/>
    </row>
    <row r="72" spans="1:13" s="30" customFormat="1" ht="68.25" customHeight="1">
      <c r="A72" s="115" t="s">
        <v>69</v>
      </c>
      <c r="B72" s="134" t="s">
        <v>70</v>
      </c>
      <c r="C72" s="134"/>
      <c r="D72" s="134"/>
      <c r="E72" s="134"/>
      <c r="F72" s="134"/>
      <c r="G72" s="134"/>
      <c r="H72" s="134"/>
      <c r="I72" s="134"/>
      <c r="J72" s="134"/>
      <c r="K72" s="102"/>
      <c r="L72" s="3"/>
      <c r="M72" s="3"/>
    </row>
    <row r="73" spans="1:10" ht="15">
      <c r="A73" s="20"/>
      <c r="B73" s="20"/>
      <c r="C73" s="20"/>
      <c r="D73" s="20"/>
      <c r="E73" s="20"/>
      <c r="F73" s="73"/>
      <c r="G73" s="72"/>
      <c r="H73" s="72"/>
      <c r="I73" s="72"/>
      <c r="J73" s="72"/>
    </row>
    <row r="74" spans="1:10" ht="14.25">
      <c r="A74" s="20"/>
      <c r="B74" s="20"/>
      <c r="C74" s="20"/>
      <c r="D74" s="20"/>
      <c r="E74" s="20"/>
      <c r="F74" s="20"/>
      <c r="G74" s="20"/>
      <c r="H74" s="20"/>
      <c r="I74" s="20"/>
      <c r="J74" s="20"/>
    </row>
    <row r="75" spans="1:10" ht="14.25">
      <c r="A75" s="20"/>
      <c r="B75" s="20"/>
      <c r="C75" s="20"/>
      <c r="D75" s="20"/>
      <c r="E75" s="20"/>
      <c r="F75" s="20"/>
      <c r="G75" s="20"/>
      <c r="H75" s="20"/>
      <c r="I75" s="20"/>
      <c r="J75" s="20"/>
    </row>
    <row r="76" spans="1:10" ht="14.25">
      <c r="A76" s="20"/>
      <c r="B76" s="20"/>
      <c r="C76" s="20"/>
      <c r="D76" s="20"/>
      <c r="E76" s="20"/>
      <c r="F76" s="20"/>
      <c r="G76" s="20"/>
      <c r="H76" s="20"/>
      <c r="I76" s="20"/>
      <c r="J76" s="20"/>
    </row>
    <row r="77" spans="1:10" ht="14.25">
      <c r="A77" s="20"/>
      <c r="B77" s="20"/>
      <c r="C77" s="20"/>
      <c r="D77" s="20"/>
      <c r="E77" s="20"/>
      <c r="F77" s="20"/>
      <c r="G77" s="20"/>
      <c r="H77" s="20"/>
      <c r="I77" s="20"/>
      <c r="J77" s="20"/>
    </row>
    <row r="78" spans="1:10" ht="14.25">
      <c r="A78" s="20"/>
      <c r="B78" s="20"/>
      <c r="C78" s="20"/>
      <c r="D78" s="20"/>
      <c r="E78" s="20"/>
      <c r="F78" s="20"/>
      <c r="G78" s="20"/>
      <c r="H78" s="20"/>
      <c r="I78" s="20"/>
      <c r="J78" s="20"/>
    </row>
    <row r="79" spans="1:10" ht="14.25">
      <c r="A79" s="20"/>
      <c r="B79" s="20"/>
      <c r="C79" s="20"/>
      <c r="D79" s="20"/>
      <c r="E79" s="20"/>
      <c r="F79" s="20"/>
      <c r="G79" s="20"/>
      <c r="H79" s="20"/>
      <c r="I79" s="20"/>
      <c r="J79" s="20"/>
    </row>
    <row r="80" spans="1:10" ht="14.25">
      <c r="A80" s="20"/>
      <c r="B80" s="20"/>
      <c r="C80" s="20"/>
      <c r="D80" s="20"/>
      <c r="E80" s="20"/>
      <c r="F80" s="20"/>
      <c r="G80" s="20"/>
      <c r="H80" s="20"/>
      <c r="I80" s="20"/>
      <c r="J80" s="20"/>
    </row>
    <row r="81" spans="1:10" ht="14.25">
      <c r="A81" s="20"/>
      <c r="B81" s="20"/>
      <c r="C81" s="20"/>
      <c r="D81" s="20"/>
      <c r="E81" s="20"/>
      <c r="F81" s="20"/>
      <c r="G81" s="20"/>
      <c r="H81" s="20"/>
      <c r="I81" s="20"/>
      <c r="J81" s="20"/>
    </row>
    <row r="82" spans="1:10" ht="14.25">
      <c r="A82" s="20"/>
      <c r="B82" s="20"/>
      <c r="C82" s="20"/>
      <c r="D82" s="20"/>
      <c r="E82" s="20"/>
      <c r="F82" s="20"/>
      <c r="G82" s="20"/>
      <c r="H82" s="20"/>
      <c r="I82" s="20"/>
      <c r="J82" s="20"/>
    </row>
    <row r="83" spans="1:10" ht="14.25">
      <c r="A83" s="20"/>
      <c r="B83" s="20"/>
      <c r="C83" s="20"/>
      <c r="D83" s="20"/>
      <c r="E83" s="20"/>
      <c r="F83" s="20"/>
      <c r="G83" s="20"/>
      <c r="H83" s="20"/>
      <c r="I83" s="20"/>
      <c r="J83" s="20"/>
    </row>
    <row r="84" spans="1:10" ht="14.25">
      <c r="A84" s="20"/>
      <c r="B84" s="20"/>
      <c r="C84" s="20"/>
      <c r="D84" s="20"/>
      <c r="E84" s="20"/>
      <c r="F84" s="20"/>
      <c r="G84" s="20"/>
      <c r="H84" s="20"/>
      <c r="I84" s="20"/>
      <c r="J84" s="20"/>
    </row>
    <row r="85" spans="1:10" ht="14.25">
      <c r="A85" s="20"/>
      <c r="B85" s="20"/>
      <c r="C85" s="20"/>
      <c r="D85" s="20"/>
      <c r="E85" s="20"/>
      <c r="F85" s="20"/>
      <c r="G85" s="20"/>
      <c r="H85" s="20"/>
      <c r="I85" s="20"/>
      <c r="J85" s="20"/>
    </row>
    <row r="86" spans="1:10" ht="14.25">
      <c r="A86" s="20"/>
      <c r="B86" s="20"/>
      <c r="C86" s="20"/>
      <c r="D86" s="20"/>
      <c r="E86" s="20"/>
      <c r="F86" s="20"/>
      <c r="G86" s="20"/>
      <c r="H86" s="20"/>
      <c r="I86" s="20"/>
      <c r="J86" s="20"/>
    </row>
    <row r="87" spans="1:10" ht="14.25">
      <c r="A87" s="20"/>
      <c r="B87" s="20"/>
      <c r="C87" s="20"/>
      <c r="D87" s="20"/>
      <c r="E87" s="20"/>
      <c r="F87" s="20"/>
      <c r="G87" s="20"/>
      <c r="H87" s="20"/>
      <c r="I87" s="20"/>
      <c r="J87" s="20"/>
    </row>
    <row r="88" spans="1:10" ht="14.25">
      <c r="A88" s="20"/>
      <c r="B88" s="20"/>
      <c r="C88" s="20"/>
      <c r="D88" s="20"/>
      <c r="E88" s="20"/>
      <c r="F88" s="20"/>
      <c r="G88" s="20"/>
      <c r="H88" s="20"/>
      <c r="I88" s="20"/>
      <c r="J88" s="20"/>
    </row>
  </sheetData>
  <sheetProtection password="9134" sheet="1"/>
  <mergeCells count="31">
    <mergeCell ref="G13:H13"/>
    <mergeCell ref="I13:J13"/>
    <mergeCell ref="B59:J59"/>
    <mergeCell ref="B60:J60"/>
    <mergeCell ref="A2:B2"/>
    <mergeCell ref="A3:I3"/>
    <mergeCell ref="A5:E5"/>
    <mergeCell ref="A6:C6"/>
    <mergeCell ref="A7:D7"/>
    <mergeCell ref="I21:I24"/>
    <mergeCell ref="L61:AJ61"/>
    <mergeCell ref="L63:AJ63"/>
    <mergeCell ref="B64:J64"/>
    <mergeCell ref="B65:J65"/>
    <mergeCell ref="I38:J41"/>
    <mergeCell ref="L64:AJ64"/>
    <mergeCell ref="B61:J61"/>
    <mergeCell ref="L70:U70"/>
    <mergeCell ref="B69:J69"/>
    <mergeCell ref="B70:J70"/>
    <mergeCell ref="B68:J68"/>
    <mergeCell ref="B62:J62"/>
    <mergeCell ref="B63:J63"/>
    <mergeCell ref="B66:J66"/>
    <mergeCell ref="B67:J67"/>
    <mergeCell ref="J21:J24"/>
    <mergeCell ref="F29:H29"/>
    <mergeCell ref="B71:J71"/>
    <mergeCell ref="B72:J72"/>
    <mergeCell ref="I30:J30"/>
    <mergeCell ref="G30:H30"/>
  </mergeCells>
  <conditionalFormatting sqref="C42">
    <cfRule type="expression" priority="27" dxfId="19" stopIfTrue="1">
      <formula>$C$20&gt;0</formula>
    </cfRule>
  </conditionalFormatting>
  <conditionalFormatting sqref="J42 J32 J34:J37 G32:G42">
    <cfRule type="expression" priority="26" dxfId="20" stopIfTrue="1">
      <formula>$C$20&gt;0</formula>
    </cfRule>
  </conditionalFormatting>
  <conditionalFormatting sqref="I42 I32 G30 I34:I37 F32:F42 H33:H42">
    <cfRule type="expression" priority="25" dxfId="21" stopIfTrue="1">
      <formula>$C$20&gt;0</formula>
    </cfRule>
  </conditionalFormatting>
  <conditionalFormatting sqref="J33">
    <cfRule type="expression" priority="24" dxfId="22" stopIfTrue="1">
      <formula>$C$20&gt;0</formula>
    </cfRule>
  </conditionalFormatting>
  <conditionalFormatting sqref="F45">
    <cfRule type="expression" priority="22" dxfId="23" stopIfTrue="1">
      <formula>$C$20&gt;0</formula>
    </cfRule>
  </conditionalFormatting>
  <conditionalFormatting sqref="H45 H48">
    <cfRule type="expression" priority="21" dxfId="24" stopIfTrue="1">
      <formula>$C$20&gt;0</formula>
    </cfRule>
  </conditionalFormatting>
  <conditionalFormatting sqref="H32">
    <cfRule type="expression" priority="17" dxfId="21" stopIfTrue="1">
      <formula>$C$20&gt;0</formula>
    </cfRule>
  </conditionalFormatting>
  <conditionalFormatting sqref="F31">
    <cfRule type="expression" priority="16" dxfId="21" stopIfTrue="1">
      <formula>$C$20&gt;0</formula>
    </cfRule>
  </conditionalFormatting>
  <conditionalFormatting sqref="G31">
    <cfRule type="expression" priority="15" dxfId="20" stopIfTrue="1">
      <formula>$C$20&gt;0</formula>
    </cfRule>
  </conditionalFormatting>
  <conditionalFormatting sqref="J31">
    <cfRule type="expression" priority="14" dxfId="20" stopIfTrue="1">
      <formula>$C$20&gt;0</formula>
    </cfRule>
  </conditionalFormatting>
  <conditionalFormatting sqref="I30:J30">
    <cfRule type="expression" priority="12" dxfId="21" stopIfTrue="1">
      <formula>$C$20&gt;0</formula>
    </cfRule>
  </conditionalFormatting>
  <conditionalFormatting sqref="G30:H30">
    <cfRule type="expression" priority="11" dxfId="21" stopIfTrue="1">
      <formula>$C$20&gt;0</formula>
    </cfRule>
  </conditionalFormatting>
  <conditionalFormatting sqref="G31:G42">
    <cfRule type="expression" priority="9" dxfId="25" stopIfTrue="1">
      <formula>$C$20&gt;0</formula>
    </cfRule>
  </conditionalFormatting>
  <conditionalFormatting sqref="J31:J32">
    <cfRule type="expression" priority="8" dxfId="25" stopIfTrue="1">
      <formula>$C$20&gt;0</formula>
    </cfRule>
  </conditionalFormatting>
  <conditionalFormatting sqref="J34:J37">
    <cfRule type="expression" priority="7" dxfId="25" stopIfTrue="1">
      <formula>$C$20&gt;0</formula>
    </cfRule>
  </conditionalFormatting>
  <conditionalFormatting sqref="J42">
    <cfRule type="expression" priority="6" dxfId="25" stopIfTrue="1">
      <formula>$C$20&gt;0</formula>
    </cfRule>
  </conditionalFormatting>
  <conditionalFormatting sqref="I38:J41">
    <cfRule type="expression" priority="4" dxfId="21" stopIfTrue="1">
      <formula>$C$20&gt;0</formula>
    </cfRule>
  </conditionalFormatting>
  <conditionalFormatting sqref="G45">
    <cfRule type="expression" priority="3" dxfId="25" stopIfTrue="1">
      <formula>$C$20&gt;0</formula>
    </cfRule>
  </conditionalFormatting>
  <conditionalFormatting sqref="G48">
    <cfRule type="expression" priority="2" dxfId="25" stopIfTrue="1">
      <formula>$C$20&gt;0</formula>
    </cfRule>
  </conditionalFormatting>
  <conditionalFormatting sqref="H31">
    <cfRule type="expression" priority="1" dxfId="21" stopIfTrue="1">
      <formula>$C$20&gt;0</formula>
    </cfRule>
  </conditionalFormatting>
  <dataValidations count="4">
    <dataValidation type="list" allowBlank="1" showInputMessage="1" showErrorMessage="1" sqref="D27">
      <formula1>$L$28:$L$29</formula1>
    </dataValidation>
    <dataValidation type="list" allowBlank="1" showInputMessage="1" showErrorMessage="1" sqref="D16">
      <formula1>$L$22:$L$23</formula1>
    </dataValidation>
    <dataValidation type="list" allowBlank="1" showInputMessage="1" showErrorMessage="1" sqref="D29:D32">
      <formula1>$L$16:$L$17</formula1>
    </dataValidation>
    <dataValidation type="list" allowBlank="1" showInputMessage="1" showErrorMessage="1" sqref="A20">
      <formula1>$L$19:$L$21</formula1>
    </dataValidation>
  </dataValidations>
  <hyperlinks>
    <hyperlink ref="A63" location="'Extrait de la directive'!A21" display="Indemnité de détachement:"/>
    <hyperlink ref="A66:A68" location="'Auszüge der Weisung'!A35" display="Ferienentschädigung:"/>
    <hyperlink ref="A69" location="'Extrait de la directive'!A61" display="Indemnité pour jours fériés:"/>
    <hyperlink ref="A70" location="'Extrait de la directive'!A64" display="13ème et 14ème salaires:"/>
    <hyperlink ref="A71" location="'Extrait de la directive'!A74" display="Pécule de vacances/gratification de Noël:"/>
    <hyperlink ref="A72" location="'Extrait de la directive'!A78" display="Taux de change:"/>
    <hyperlink ref="A44" r:id="rId1" display="Taux de change "/>
    <hyperlink ref="A26" r:id="rId2" display="Jours fériés"/>
    <hyperlink ref="A60" location="'Extrait de la directive'!A7" display="Salaire de base:"/>
    <hyperlink ref="A62" location="'Extrait de la directive'!A36" display="Allocation de détachement:"/>
    <hyperlink ref="A65" location="'Extrait de la directive'!A44" display="Prestations versées à des fins de constitution d'un patrimoine:"/>
    <hyperlink ref="A66" location="'Extrait de la directive'!A49" display="Indemnité de vacances:"/>
  </hyperlinks>
  <printOptions horizontalCentered="1"/>
  <pageMargins left="0.3937007874015748" right="0.3937007874015748" top="0.5905511811023623" bottom="0.5905511811023623" header="0.3937007874015748" footer="0.3937007874015748"/>
  <pageSetup fitToHeight="3" horizontalDpi="600" verticalDpi="600" orientation="landscape" paperSize="9" scale="48" r:id="rId6"/>
  <headerFooter alignWithMargins="0">
    <oddHeader>&amp;L&amp;"Arial,Fett"&amp;14Annexe</oddHeader>
  </headerFooter>
  <rowBreaks count="1" manualBreakCount="1">
    <brk id="57" max="9" man="1"/>
  </rowBreaks>
  <drawing r:id="rId5"/>
  <legacyDrawing r:id="rId4"/>
</worksheet>
</file>

<file path=xl/worksheets/sheet2.xml><?xml version="1.0" encoding="utf-8"?>
<worksheet xmlns="http://schemas.openxmlformats.org/spreadsheetml/2006/main" xmlns:r="http://schemas.openxmlformats.org/officeDocument/2006/relationships">
  <dimension ref="A1:A89"/>
  <sheetViews>
    <sheetView zoomScalePageLayoutView="150" workbookViewId="0" topLeftCell="A1">
      <selection activeCell="J83" sqref="J83"/>
    </sheetView>
  </sheetViews>
  <sheetFormatPr defaultColWidth="11.421875" defaultRowHeight="12.75"/>
  <cols>
    <col min="1" max="1" width="109.140625" style="0" customWidth="1"/>
    <col min="2" max="2" width="6.7109375" style="0" customWidth="1"/>
    <col min="4" max="4" width="26.28125" style="0" customWidth="1"/>
  </cols>
  <sheetData>
    <row r="1" ht="12.75">
      <c r="A1" s="50"/>
    </row>
    <row r="2" ht="15.75">
      <c r="A2" s="76" t="s">
        <v>73</v>
      </c>
    </row>
    <row r="3" ht="12.75">
      <c r="A3" s="51"/>
    </row>
    <row r="4" ht="15">
      <c r="A4" s="52" t="s">
        <v>74</v>
      </c>
    </row>
    <row r="5" ht="137.25" customHeight="1">
      <c r="A5" s="77" t="s">
        <v>75</v>
      </c>
    </row>
    <row r="6" ht="12.75">
      <c r="A6" s="50"/>
    </row>
    <row r="7" ht="15">
      <c r="A7" s="52" t="s">
        <v>76</v>
      </c>
    </row>
    <row r="8" ht="60.75" customHeight="1">
      <c r="A8" s="77" t="s">
        <v>77</v>
      </c>
    </row>
    <row r="9" ht="69" customHeight="1">
      <c r="A9" s="77" t="s">
        <v>78</v>
      </c>
    </row>
    <row r="10" ht="14.25">
      <c r="A10" s="20" t="s">
        <v>79</v>
      </c>
    </row>
    <row r="11" ht="12.75">
      <c r="A11" s="54"/>
    </row>
    <row r="13" ht="12.75">
      <c r="A13" s="50"/>
    </row>
    <row r="14" ht="12.75">
      <c r="A14" s="50"/>
    </row>
    <row r="15" ht="12.75">
      <c r="A15" s="50"/>
    </row>
    <row r="16" ht="12.75">
      <c r="A16" s="50"/>
    </row>
    <row r="17" ht="12.75">
      <c r="A17" s="50"/>
    </row>
    <row r="18" ht="12.75">
      <c r="A18" s="50"/>
    </row>
    <row r="19" ht="74.25" customHeight="1">
      <c r="A19" s="77" t="s">
        <v>80</v>
      </c>
    </row>
    <row r="20" ht="12.75">
      <c r="A20" s="50"/>
    </row>
    <row r="21" ht="15">
      <c r="A21" s="52" t="s">
        <v>81</v>
      </c>
    </row>
    <row r="22" ht="61.5" customHeight="1">
      <c r="A22" s="53" t="s">
        <v>82</v>
      </c>
    </row>
    <row r="23" ht="62.25" customHeight="1">
      <c r="A23" s="53" t="s">
        <v>83</v>
      </c>
    </row>
    <row r="24" ht="14.25">
      <c r="A24" s="53"/>
    </row>
    <row r="25" ht="14.25">
      <c r="A25" s="53"/>
    </row>
    <row r="26" ht="12.75">
      <c r="A26" s="50"/>
    </row>
    <row r="27" ht="12.75">
      <c r="A27" s="50"/>
    </row>
    <row r="28" ht="12.75">
      <c r="A28" s="54"/>
    </row>
    <row r="29" ht="15">
      <c r="A29" s="52" t="s">
        <v>84</v>
      </c>
    </row>
    <row r="30" ht="145.5" customHeight="1">
      <c r="A30" s="53" t="s">
        <v>85</v>
      </c>
    </row>
    <row r="31" ht="12.75">
      <c r="A31" s="50"/>
    </row>
    <row r="32" ht="71.25">
      <c r="A32" s="55" t="s">
        <v>86</v>
      </c>
    </row>
    <row r="33" ht="78" customHeight="1">
      <c r="A33" s="53" t="s">
        <v>87</v>
      </c>
    </row>
    <row r="34" ht="50.25" customHeight="1">
      <c r="A34" s="53" t="s">
        <v>88</v>
      </c>
    </row>
    <row r="35" ht="135.75" customHeight="1">
      <c r="A35" s="53" t="s">
        <v>90</v>
      </c>
    </row>
    <row r="36" ht="21.75" customHeight="1">
      <c r="A36" s="52" t="s">
        <v>89</v>
      </c>
    </row>
    <row r="37" ht="108.75" customHeight="1">
      <c r="A37" s="53" t="s">
        <v>91</v>
      </c>
    </row>
    <row r="38" ht="15.75" customHeight="1">
      <c r="A38" s="53"/>
    </row>
    <row r="39" ht="15.75" customHeight="1">
      <c r="A39" s="53"/>
    </row>
    <row r="40" ht="12.75">
      <c r="A40" s="50"/>
    </row>
    <row r="41" ht="12.75">
      <c r="A41" s="50"/>
    </row>
    <row r="42" ht="12.75">
      <c r="A42" s="50"/>
    </row>
    <row r="43" ht="12.75">
      <c r="A43" s="54"/>
    </row>
    <row r="44" ht="42" customHeight="1">
      <c r="A44" s="59" t="s">
        <v>92</v>
      </c>
    </row>
    <row r="45" ht="87.75" customHeight="1">
      <c r="A45" s="53" t="s">
        <v>97</v>
      </c>
    </row>
    <row r="46" ht="46.5" customHeight="1">
      <c r="A46" s="53" t="s">
        <v>93</v>
      </c>
    </row>
    <row r="47" ht="61.5" customHeight="1">
      <c r="A47" s="53" t="s">
        <v>94</v>
      </c>
    </row>
    <row r="48" ht="48" customHeight="1">
      <c r="A48" s="53" t="s">
        <v>95</v>
      </c>
    </row>
    <row r="49" ht="33.75" customHeight="1">
      <c r="A49" s="52" t="s">
        <v>96</v>
      </c>
    </row>
    <row r="50" ht="93" customHeight="1">
      <c r="A50" s="78" t="s">
        <v>98</v>
      </c>
    </row>
    <row r="51" ht="33.75" customHeight="1">
      <c r="A51" s="53" t="s">
        <v>99</v>
      </c>
    </row>
    <row r="53" ht="150.75" customHeight="1">
      <c r="A53" s="56" t="s">
        <v>100</v>
      </c>
    </row>
    <row r="55" ht="88.5" customHeight="1">
      <c r="A55" s="53" t="s">
        <v>101</v>
      </c>
    </row>
    <row r="57" ht="90.75" customHeight="1">
      <c r="A57" s="53" t="s">
        <v>102</v>
      </c>
    </row>
    <row r="58" ht="108" customHeight="1">
      <c r="A58" s="79" t="s">
        <v>103</v>
      </c>
    </row>
    <row r="59" ht="42" customHeight="1">
      <c r="A59" s="79" t="s">
        <v>104</v>
      </c>
    </row>
    <row r="60" ht="12.75">
      <c r="A60" s="50"/>
    </row>
    <row r="61" ht="15">
      <c r="A61" s="52" t="s">
        <v>105</v>
      </c>
    </row>
    <row r="62" ht="160.5" customHeight="1">
      <c r="A62" s="53" t="s">
        <v>106</v>
      </c>
    </row>
    <row r="63" ht="78.75" customHeight="1">
      <c r="A63" s="53" t="s">
        <v>107</v>
      </c>
    </row>
    <row r="64" ht="30.75" customHeight="1">
      <c r="A64" s="52" t="s">
        <v>108</v>
      </c>
    </row>
    <row r="65" ht="76.5" customHeight="1">
      <c r="A65" s="77" t="s">
        <v>109</v>
      </c>
    </row>
    <row r="66" ht="107.25" customHeight="1">
      <c r="A66" s="53" t="s">
        <v>110</v>
      </c>
    </row>
    <row r="67" ht="12.75">
      <c r="A67" s="50"/>
    </row>
    <row r="68" ht="12.75">
      <c r="A68" s="50"/>
    </row>
    <row r="69" ht="12.75">
      <c r="A69" s="50"/>
    </row>
    <row r="70" ht="94.5" customHeight="1">
      <c r="A70" s="77" t="s">
        <v>111</v>
      </c>
    </row>
    <row r="71" ht="12.75">
      <c r="A71" s="50"/>
    </row>
    <row r="72" ht="30">
      <c r="A72" s="57" t="s">
        <v>112</v>
      </c>
    </row>
    <row r="73" ht="101.25" customHeight="1">
      <c r="A73" s="79" t="s">
        <v>113</v>
      </c>
    </row>
    <row r="74" s="75" customFormat="1" ht="28.5" customHeight="1">
      <c r="A74" s="116" t="s">
        <v>114</v>
      </c>
    </row>
    <row r="75" ht="93" customHeight="1">
      <c r="A75" s="58" t="s">
        <v>115</v>
      </c>
    </row>
    <row r="76" ht="59.25" customHeight="1">
      <c r="A76" s="79" t="s">
        <v>116</v>
      </c>
    </row>
    <row r="77" ht="125.25" customHeight="1">
      <c r="A77" s="79" t="s">
        <v>117</v>
      </c>
    </row>
    <row r="78" ht="19.5" customHeight="1">
      <c r="A78" s="59" t="s">
        <v>118</v>
      </c>
    </row>
    <row r="79" ht="123" customHeight="1">
      <c r="A79" s="80" t="s">
        <v>119</v>
      </c>
    </row>
    <row r="80" ht="52.5" customHeight="1">
      <c r="A80" s="60"/>
    </row>
    <row r="81" ht="112.5" customHeight="1">
      <c r="A81" s="61"/>
    </row>
    <row r="82" ht="21.75" customHeight="1">
      <c r="A82" s="57"/>
    </row>
    <row r="83" ht="111" customHeight="1">
      <c r="A83" s="58"/>
    </row>
    <row r="84" ht="12.75">
      <c r="A84" s="50"/>
    </row>
    <row r="85" ht="12.75">
      <c r="A85" s="50"/>
    </row>
    <row r="86" ht="12.75">
      <c r="A86" s="50"/>
    </row>
    <row r="87" ht="12.75">
      <c r="A87" s="50"/>
    </row>
    <row r="88" ht="12.75">
      <c r="A88" s="50"/>
    </row>
    <row r="89" ht="12.75">
      <c r="A89" s="50"/>
    </row>
  </sheetData>
  <sheetProtection password="C915" sheet="1"/>
  <hyperlinks>
    <hyperlink ref="A2" r:id="rId1" display="Extrait de la directive &quot;Procédure de comparaison internationale des salaires&quot;"/>
  </hyperlinks>
  <printOptions/>
  <pageMargins left="0.7" right="0.7" top="0.787401575" bottom="0.787401575" header="0.3" footer="0.3"/>
  <pageSetup horizontalDpi="600" verticalDpi="600" orientation="portrait" paperSize="9" r:id="rId5"/>
  <legacyDrawing r:id="rId4"/>
  <oleObjects>
    <oleObject progId="Equation.3" shapeId="1087429" r:id="rId2"/>
    <oleObject progId="Equation.3" shapeId="11529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 / 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Wegmüller Claudio SECO</dc:creator>
  <cp:keywords/>
  <dc:description/>
  <cp:lastModifiedBy>Daniel Baumberger</cp:lastModifiedBy>
  <cp:lastPrinted>2014-05-26T12:21:56Z</cp:lastPrinted>
  <dcterms:created xsi:type="dcterms:W3CDTF">2004-02-02T08:03:25Z</dcterms:created>
  <dcterms:modified xsi:type="dcterms:W3CDTF">2014-06-02T12:46:27Z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COO.2101.104.5.4123288</vt:lpwstr>
  </property>
  <property fmtid="{D5CDD505-2E9C-101B-9397-08002B2CF9AE}" pid="3" name="FSC#COOELAK@1.1001:Subject">
    <vt:lpwstr/>
  </property>
  <property fmtid="{D5CDD505-2E9C-101B-9397-08002B2CF9AE}" pid="4" name="FSC#COOELAK@1.1001:FileReference">
    <vt:lpwstr>07 Weisungen FlaM (515.1/2005/02625)</vt:lpwstr>
  </property>
  <property fmtid="{D5CDD505-2E9C-101B-9397-08002B2CF9AE}" pid="5" name="FSC#COOELAK@1.1001:FileRefYear">
    <vt:lpwstr>2005</vt:lpwstr>
  </property>
  <property fmtid="{D5CDD505-2E9C-101B-9397-08002B2CF9AE}" pid="6" name="FSC#COOELAK@1.1001:FileRefOrdinal">
    <vt:lpwstr>2625</vt:lpwstr>
  </property>
  <property fmtid="{D5CDD505-2E9C-101B-9397-08002B2CF9AE}" pid="7" name="FSC#COOELAK@1.1001:FileRefOU">
    <vt:lpwstr>ABAB /seco inaktiv</vt:lpwstr>
  </property>
  <property fmtid="{D5CDD505-2E9C-101B-9397-08002B2CF9AE}" pid="8" name="FSC#COOELAK@1.1001:Organization">
    <vt:lpwstr/>
  </property>
  <property fmtid="{D5CDD505-2E9C-101B-9397-08002B2CF9AE}" pid="9" name="FSC#COOELAK@1.1001:Owner">
    <vt:lpwstr> seco Baumberger</vt:lpwstr>
  </property>
  <property fmtid="{D5CDD505-2E9C-101B-9397-08002B2CF9AE}" pid="10" name="FSC#COOELAK@1.1001:OwnerExtension">
    <vt:lpwstr>+41 31 323 57 23</vt:lpwstr>
  </property>
  <property fmtid="{D5CDD505-2E9C-101B-9397-08002B2CF9AE}" pid="11" name="FSC#COOELAK@1.1001:OwnerFaxExtension">
    <vt:lpwstr>+41 31 311 38 35</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Arbeitsmarktaufsicht (PAAM /seco)</vt:lpwstr>
  </property>
  <property fmtid="{D5CDD505-2E9C-101B-9397-08002B2CF9AE}" pid="17" name="FSC#COOELAK@1.1001:CreatedAt">
    <vt:lpwstr>28.01.2014 09:09:43</vt:lpwstr>
  </property>
  <property fmtid="{D5CDD505-2E9C-101B-9397-08002B2CF9AE}" pid="18" name="FSC#COOELAK@1.1001:OU">
    <vt:lpwstr>Arbeitsmarktaufsicht (PAAM /seco)</vt:lpwstr>
  </property>
  <property fmtid="{D5CDD505-2E9C-101B-9397-08002B2CF9AE}" pid="19" name="FSC#COOELAK@1.1001:Priority">
    <vt:lpwstr/>
  </property>
  <property fmtid="{D5CDD505-2E9C-101B-9397-08002B2CF9AE}" pid="20" name="FSC#COOELAK@1.1001:ObjBarCode">
    <vt:lpwstr>*COO.2101.104.5.4123288*</vt:lpwstr>
  </property>
  <property fmtid="{D5CDD505-2E9C-101B-9397-08002B2CF9AE}" pid="21" name="FSC#COOELAK@1.1001:RefBarCode">
    <vt:lpwstr>*Definitiv_Berechnungshilfe_2014_f*</vt:lpwstr>
  </property>
  <property fmtid="{D5CDD505-2E9C-101B-9397-08002B2CF9AE}" pid="22" name="FSC#COOELAK@1.1001:FileRefBarCode">
    <vt:lpwstr>*07 Weisungen FlaM (515.1/2005/02625)*</vt:lpwstr>
  </property>
  <property fmtid="{D5CDD505-2E9C-101B-9397-08002B2CF9AE}" pid="23" name="FSC#COOELAK@1.1001:ExternalRef">
    <vt:lpwstr/>
  </property>
  <property fmtid="{D5CDD505-2E9C-101B-9397-08002B2CF9AE}" pid="24" name="FSC#EVDCFG@15.1400:Dossierref">
    <vt:lpwstr>515.1/2005/02625</vt:lpwstr>
  </property>
  <property fmtid="{D5CDD505-2E9C-101B-9397-08002B2CF9AE}" pid="25" name="FSC#EVDCFG@15.1400:FileRespEmail">
    <vt:lpwstr>ursula.scherrer@seco.admin.ch</vt:lpwstr>
  </property>
  <property fmtid="{D5CDD505-2E9C-101B-9397-08002B2CF9AE}" pid="26" name="FSC#EVDCFG@15.1400:FileRespFax">
    <vt:lpwstr>+41 (31) 322 78 31</vt:lpwstr>
  </property>
  <property fmtid="{D5CDD505-2E9C-101B-9397-08002B2CF9AE}" pid="27" name="FSC#EVDCFG@15.1400:FileRespHome">
    <vt:lpwstr>Bern</vt:lpwstr>
  </property>
  <property fmtid="{D5CDD505-2E9C-101B-9397-08002B2CF9AE}" pid="28" name="FSC#EVDCFG@15.1400:FileResponsible">
    <vt:lpwstr>Ursula Scherrer</vt:lpwstr>
  </property>
  <property fmtid="{D5CDD505-2E9C-101B-9397-08002B2CF9AE}" pid="29" name="FSC#EVDCFG@15.1400:FileRespOrg">
    <vt:lpwstr>Arbeitsmarktaufsicht</vt:lpwstr>
  </property>
  <property fmtid="{D5CDD505-2E9C-101B-9397-08002B2CF9AE}" pid="30" name="FSC#EVDCFG@15.1400:FileRespOrgHome">
    <vt:lpwstr/>
  </property>
  <property fmtid="{D5CDD505-2E9C-101B-9397-08002B2CF9AE}" pid="31" name="FSC#EVDCFG@15.1400:FileRespOrgStreet">
    <vt:lpwstr/>
  </property>
  <property fmtid="{D5CDD505-2E9C-101B-9397-08002B2CF9AE}" pid="32" name="FSC#EVDCFG@15.1400:FileRespOrgZipCode">
    <vt:lpwstr/>
  </property>
  <property fmtid="{D5CDD505-2E9C-101B-9397-08002B2CF9AE}" pid="33" name="FSC#EVDCFG@15.1400:FileRespshortsign">
    <vt:lpwstr>seu</vt:lpwstr>
  </property>
  <property fmtid="{D5CDD505-2E9C-101B-9397-08002B2CF9AE}" pid="34" name="FSC#EVDCFG@15.1400:FileRespStreet">
    <vt:lpwstr>Effingerstrasse 31</vt:lpwstr>
  </property>
  <property fmtid="{D5CDD505-2E9C-101B-9397-08002B2CF9AE}" pid="35" name="FSC#EVDCFG@15.1400:FileRespTel">
    <vt:lpwstr>+41 (31) 323 53 02</vt:lpwstr>
  </property>
  <property fmtid="{D5CDD505-2E9C-101B-9397-08002B2CF9AE}" pid="36" name="FSC#EVDCFG@15.1400:FileRespZipCode">
    <vt:lpwstr>3003</vt:lpwstr>
  </property>
  <property fmtid="{D5CDD505-2E9C-101B-9397-08002B2CF9AE}" pid="37" name="FSC#EVDCFG@15.1400:OutAttachElectr">
    <vt:lpwstr/>
  </property>
  <property fmtid="{D5CDD505-2E9C-101B-9397-08002B2CF9AE}" pid="38" name="FSC#EVDCFG@15.1400:OutAttachPhysic">
    <vt:lpwstr/>
  </property>
  <property fmtid="{D5CDD505-2E9C-101B-9397-08002B2CF9AE}" pid="39" name="FSC#EVDCFG@15.1400:SignAcceptedDraft1">
    <vt:lpwstr/>
  </property>
  <property fmtid="{D5CDD505-2E9C-101B-9397-08002B2CF9AE}" pid="40" name="FSC#EVDCFG@15.1400:SignAcceptedDraft1FR">
    <vt:lpwstr/>
  </property>
  <property fmtid="{D5CDD505-2E9C-101B-9397-08002B2CF9AE}" pid="41" name="FSC#EVDCFG@15.1400:SignAcceptedDraft2">
    <vt:lpwstr/>
  </property>
  <property fmtid="{D5CDD505-2E9C-101B-9397-08002B2CF9AE}" pid="42" name="FSC#EVDCFG@15.1400:SignAcceptedDraft2FR">
    <vt:lpwstr/>
  </property>
  <property fmtid="{D5CDD505-2E9C-101B-9397-08002B2CF9AE}" pid="43" name="FSC#EVDCFG@15.1400:SignApproved1">
    <vt:lpwstr/>
  </property>
  <property fmtid="{D5CDD505-2E9C-101B-9397-08002B2CF9AE}" pid="44" name="FSC#EVDCFG@15.1400:SignApproved1FR">
    <vt:lpwstr/>
  </property>
  <property fmtid="{D5CDD505-2E9C-101B-9397-08002B2CF9AE}" pid="45" name="FSC#EVDCFG@15.1400:SignApproved2">
    <vt:lpwstr/>
  </property>
  <property fmtid="{D5CDD505-2E9C-101B-9397-08002B2CF9AE}" pid="46" name="FSC#EVDCFG@15.1400:SignApproved2FR">
    <vt:lpwstr/>
  </property>
  <property fmtid="{D5CDD505-2E9C-101B-9397-08002B2CF9AE}" pid="47" name="FSC#EVDCFG@15.1400:SubDossierBarCode">
    <vt:lpwstr>*COO.2101.104.6.2392664*</vt:lpwstr>
  </property>
  <property fmtid="{D5CDD505-2E9C-101B-9397-08002B2CF9AE}" pid="48" name="FSC#EVDCFG@15.1400:Subject">
    <vt:lpwstr/>
  </property>
  <property fmtid="{D5CDD505-2E9C-101B-9397-08002B2CF9AE}" pid="49" name="FSC#EVDCFG@15.1400:Title">
    <vt:lpwstr>Entwürfe rev. Weisung 2013 </vt:lpwstr>
  </property>
  <property fmtid="{D5CDD505-2E9C-101B-9397-08002B2CF9AE}" pid="50" name="FSC#EVDCFG@15.1400:UserFunction">
    <vt:lpwstr/>
  </property>
  <property fmtid="{D5CDD505-2E9C-101B-9397-08002B2CF9AE}" pid="51" name="FSC#EVDCFG@15.1400:SalutationEnglish">
    <vt:lpwstr>Free Movement of Persons and Labour Relations
Supervision of the labour market</vt:lpwstr>
  </property>
  <property fmtid="{D5CDD505-2E9C-101B-9397-08002B2CF9AE}" pid="52" name="FSC#EVDCFG@15.1400:SalutationFrench">
    <vt:lpwstr>Libre circulation des personnes et Relations du travail
Surveillance du marché du travail</vt:lpwstr>
  </property>
  <property fmtid="{D5CDD505-2E9C-101B-9397-08002B2CF9AE}" pid="53" name="FSC#EVDCFG@15.1400:SalutationGerman">
    <vt:lpwstr>Personenfreizügigkeit und Arbeitsbeziehungen
Arbeitsmarktaufsicht</vt:lpwstr>
  </property>
  <property fmtid="{D5CDD505-2E9C-101B-9397-08002B2CF9AE}" pid="54" name="FSC#EVDCFG@15.1400:SalutationItalian">
    <vt:lpwstr>Libera circolazione delle persone e Relazioni di lavoro
Sorveglianza del mercato di lavoro</vt:lpwstr>
  </property>
  <property fmtid="{D5CDD505-2E9C-101B-9397-08002B2CF9AE}" pid="55" name="FSC#EVDCFG@15.1400:SalutationEnglishUser">
    <vt:lpwstr/>
  </property>
  <property fmtid="{D5CDD505-2E9C-101B-9397-08002B2CF9AE}" pid="56" name="FSC#EVDCFG@15.1400:SalutationFrenchUser">
    <vt:lpwstr/>
  </property>
  <property fmtid="{D5CDD505-2E9C-101B-9397-08002B2CF9AE}" pid="57" name="FSC#EVDCFG@15.1400:SalutationGermanUser">
    <vt:lpwstr/>
  </property>
  <property fmtid="{D5CDD505-2E9C-101B-9397-08002B2CF9AE}" pid="58" name="FSC#EVDCFG@15.1400:SalutationItalianUser">
    <vt:lpwstr/>
  </property>
  <property fmtid="{D5CDD505-2E9C-101B-9397-08002B2CF9AE}" pid="59" name="FSC#EVDCFG@15.1400:PositionNumber">
    <vt:lpwstr>515.1</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
  </property>
  <property fmtid="{D5CDD505-2E9C-101B-9397-08002B2CF9AE}" pid="72" name="FSC#ELAKGOV@1.1001:PersonalSubjGender">
    <vt:lpwstr/>
  </property>
  <property fmtid="{D5CDD505-2E9C-101B-9397-08002B2CF9AE}" pid="73" name="FSC#ELAKGOV@1.1001:PersonalSubjFirstName">
    <vt:lpwstr/>
  </property>
  <property fmtid="{D5CDD505-2E9C-101B-9397-08002B2CF9AE}" pid="74" name="FSC#ELAKGOV@1.1001:PersonalSubjSurName">
    <vt:lpwstr/>
  </property>
  <property fmtid="{D5CDD505-2E9C-101B-9397-08002B2CF9AE}" pid="75" name="FSC#ELAKGOV@1.1001:PersonalSubjSalutation">
    <vt:lpwstr/>
  </property>
  <property fmtid="{D5CDD505-2E9C-101B-9397-08002B2CF9AE}" pid="76" name="FSC#ELAKGOV@1.1001:PersonalSubjAddress">
    <vt:lpwstr/>
  </property>
  <property fmtid="{D5CDD505-2E9C-101B-9397-08002B2CF9AE}" pid="77" name="FSC#EVDCFG@15.1400:UserInCharge">
    <vt:lpwstr/>
  </property>
  <property fmtid="{D5CDD505-2E9C-101B-9397-08002B2CF9AE}" pid="78" name="FSC#EVDCFG@15.1400:FileRespOrgShortname">
    <vt:lpwstr>PAAM /seco</vt:lpwstr>
  </property>
  <property fmtid="{D5CDD505-2E9C-101B-9397-08002B2CF9AE}" pid="79" name="FSC#EVDCFG@15.1400:ActualVersionNumber">
    <vt:lpwstr>1</vt:lpwstr>
  </property>
  <property fmtid="{D5CDD505-2E9C-101B-9397-08002B2CF9AE}" pid="80" name="FSC#EVDCFG@15.1400:ActualVersionCreatedAt">
    <vt:lpwstr>28.01.2014 09:09:43</vt:lpwstr>
  </property>
  <property fmtid="{D5CDD505-2E9C-101B-9397-08002B2CF9AE}" pid="81" name="FSC#COOELAK@1.1001:CurrentUserRolePos">
    <vt:lpwstr>Sachbearbeiter/-in</vt:lpwstr>
  </property>
  <property fmtid="{D5CDD505-2E9C-101B-9397-08002B2CF9AE}" pid="82" name="FSC#COOELAK@1.1001:CurrentUserEmail">
    <vt:lpwstr>daniel.baumberger@seco.admin.ch</vt:lpwstr>
  </property>
  <property fmtid="{D5CDD505-2E9C-101B-9397-08002B2CF9AE}" pid="83" name="FSC#EVDCFG@15.1400:ResponsibleBureau_DE">
    <vt:lpwstr>Staatssekretariat für Wirtschaft SECO</vt:lpwstr>
  </property>
  <property fmtid="{D5CDD505-2E9C-101B-9397-08002B2CF9AE}" pid="84" name="FSC#EVDCFG@15.1400:ResponsibleBureau_EN">
    <vt:lpwstr>State Secretariat for Economic Affairs SECO</vt:lpwstr>
  </property>
  <property fmtid="{D5CDD505-2E9C-101B-9397-08002B2CF9AE}" pid="85" name="FSC#EVDCFG@15.1400:ResponsibleBureau_FR">
    <vt:lpwstr>Secrétariat d'Etat à l'économie SECO</vt:lpwstr>
  </property>
  <property fmtid="{D5CDD505-2E9C-101B-9397-08002B2CF9AE}" pid="86" name="FSC#EVDCFG@15.1400:ResponsibleBureau_IT">
    <vt:lpwstr>Segreteria di Stato dell'economia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